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\Desktop\OŠ DIVŠIĆI SVE\OŠ Divšići 2021.g\FP 2021.G. OŠ DIVŠIĆI\1.rebalans 2021\"/>
    </mc:Choice>
  </mc:AlternateContent>
  <xr:revisionPtr revIDLastSave="0" documentId="13_ncr:1_{B586BF83-2517-4AB4-97EE-9435298BCB0E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OPĆI DIO" sheetId="4" r:id="rId1"/>
    <sheet name="PRIHODI" sheetId="2" r:id="rId2"/>
    <sheet name="RASHODI" sheetId="3" r:id="rId3"/>
  </sheets>
  <calcPr calcId="179021"/>
</workbook>
</file>

<file path=xl/calcChain.xml><?xml version="1.0" encoding="utf-8"?>
<calcChain xmlns="http://schemas.openxmlformats.org/spreadsheetml/2006/main">
  <c r="H11" i="2" l="1"/>
  <c r="H290" i="3"/>
  <c r="H7" i="4" l="1"/>
  <c r="H8" i="4"/>
  <c r="H9" i="4"/>
  <c r="I10" i="4"/>
  <c r="H10" i="4" s="1"/>
  <c r="H11" i="4"/>
  <c r="H12" i="4"/>
  <c r="G13" i="4"/>
  <c r="K13" i="4"/>
  <c r="K19" i="4" s="1"/>
  <c r="K21" i="4" s="1"/>
  <c r="K23" i="4" s="1"/>
  <c r="H15" i="4"/>
  <c r="H16" i="4"/>
  <c r="H19" i="4"/>
  <c r="J20" i="4"/>
  <c r="J22" i="4" s="1"/>
  <c r="K20" i="4"/>
  <c r="K22" i="4" s="1"/>
  <c r="H21" i="4"/>
  <c r="J21" i="4"/>
  <c r="J23" i="4" s="1"/>
  <c r="H22" i="4"/>
  <c r="H23" i="4"/>
  <c r="I13" i="4" l="1"/>
  <c r="H18" i="3"/>
  <c r="H42" i="2"/>
  <c r="H12" i="2"/>
  <c r="H50" i="2"/>
  <c r="G46" i="2"/>
  <c r="H35" i="2"/>
  <c r="G58" i="2"/>
  <c r="G60" i="2"/>
  <c r="G14" i="2"/>
  <c r="G15" i="2"/>
  <c r="G17" i="2"/>
  <c r="G18" i="2"/>
  <c r="G19" i="2"/>
  <c r="G20" i="2"/>
  <c r="G21" i="2"/>
  <c r="G22" i="2"/>
  <c r="G23" i="2"/>
  <c r="G24" i="2"/>
  <c r="G25" i="2"/>
  <c r="G27" i="2"/>
  <c r="G29" i="2"/>
  <c r="G31" i="2"/>
  <c r="G33" i="2"/>
  <c r="G37" i="2"/>
  <c r="G38" i="2"/>
  <c r="G39" i="2"/>
  <c r="G40" i="2"/>
  <c r="G44" i="2"/>
  <c r="G48" i="2"/>
  <c r="G52" i="2"/>
  <c r="G53" i="2"/>
  <c r="G55" i="2"/>
  <c r="G57" i="2"/>
  <c r="G62" i="2"/>
  <c r="G63" i="2"/>
  <c r="G65" i="2"/>
  <c r="G66" i="2"/>
  <c r="G68" i="2"/>
  <c r="H116" i="3"/>
  <c r="H17" i="3"/>
  <c r="H251" i="3"/>
  <c r="H106" i="3"/>
  <c r="H19" i="3"/>
  <c r="H172" i="3"/>
  <c r="G172" i="3" s="1"/>
  <c r="G173" i="3"/>
  <c r="G174" i="3"/>
  <c r="G175" i="3"/>
  <c r="H13" i="4" l="1"/>
  <c r="I20" i="4"/>
  <c r="H156" i="3"/>
  <c r="H171" i="3"/>
  <c r="G171" i="3" s="1"/>
  <c r="H115" i="3"/>
  <c r="H113" i="3"/>
  <c r="H16" i="3"/>
  <c r="H15" i="3" s="1"/>
  <c r="H20" i="3"/>
  <c r="H21" i="3"/>
  <c r="H23" i="3"/>
  <c r="H22" i="3" s="1"/>
  <c r="H14" i="3"/>
  <c r="H13" i="3"/>
  <c r="H12" i="3"/>
  <c r="H11" i="3" s="1"/>
  <c r="H10" i="3" l="1"/>
  <c r="H31" i="3"/>
  <c r="H30" i="3" s="1"/>
  <c r="H27" i="3"/>
  <c r="H29" i="3"/>
  <c r="H28" i="3"/>
  <c r="H26" i="3"/>
  <c r="H25" i="3" s="1"/>
  <c r="H24" i="3" s="1"/>
  <c r="H87" i="3"/>
  <c r="H280" i="3"/>
  <c r="H284" i="3"/>
  <c r="H283" i="3" s="1"/>
  <c r="H276" i="3"/>
  <c r="H262" i="3"/>
  <c r="H252" i="3"/>
  <c r="H275" i="3" l="1"/>
  <c r="H272" i="3"/>
  <c r="H32" i="3"/>
  <c r="H273" i="3"/>
  <c r="H238" i="3"/>
  <c r="H206" i="3"/>
  <c r="H205" i="3" s="1"/>
  <c r="H204" i="3" s="1"/>
  <c r="H191" i="3"/>
  <c r="H188" i="3" s="1"/>
  <c r="H182" i="3"/>
  <c r="H176" i="3"/>
  <c r="H146" i="3"/>
  <c r="H142" i="3"/>
  <c r="H138" i="3"/>
  <c r="H98" i="3" l="1"/>
  <c r="H135" i="3"/>
  <c r="G135" i="3" s="1"/>
  <c r="H190" i="3"/>
  <c r="H137" i="3"/>
  <c r="G137" i="3" s="1"/>
  <c r="G123" i="3"/>
  <c r="G124" i="3"/>
  <c r="G125" i="3"/>
  <c r="H105" i="3"/>
  <c r="G105" i="3" s="1"/>
  <c r="H101" i="3"/>
  <c r="H94" i="3"/>
  <c r="G94" i="3" s="1"/>
  <c r="H82" i="3"/>
  <c r="G85" i="3"/>
  <c r="G84" i="3"/>
  <c r="H78" i="3"/>
  <c r="G78" i="3" s="1"/>
  <c r="H57" i="3"/>
  <c r="G57" i="3" s="1"/>
  <c r="H49" i="3"/>
  <c r="G49" i="3" s="1"/>
  <c r="H51" i="3"/>
  <c r="H41" i="3"/>
  <c r="H40" i="3" s="1"/>
  <c r="G40" i="3" s="1"/>
  <c r="G42" i="3"/>
  <c r="G43" i="3"/>
  <c r="G44" i="3"/>
  <c r="G45" i="3"/>
  <c r="G46" i="3"/>
  <c r="G47" i="3"/>
  <c r="G51" i="3"/>
  <c r="G52" i="3"/>
  <c r="G53" i="3"/>
  <c r="G54" i="3"/>
  <c r="G55" i="3"/>
  <c r="G59" i="3"/>
  <c r="G60" i="3"/>
  <c r="G61" i="3"/>
  <c r="G62" i="3"/>
  <c r="G63" i="3"/>
  <c r="G64" i="3"/>
  <c r="G66" i="3"/>
  <c r="G67" i="3"/>
  <c r="G68" i="3"/>
  <c r="G69" i="3"/>
  <c r="G71" i="3"/>
  <c r="G72" i="3"/>
  <c r="G73" i="3"/>
  <c r="G79" i="3"/>
  <c r="G80" i="3"/>
  <c r="G81" i="3"/>
  <c r="G83" i="3"/>
  <c r="G86" i="3"/>
  <c r="G87" i="3"/>
  <c r="G88" i="3"/>
  <c r="G95" i="3"/>
  <c r="G96" i="3"/>
  <c r="G102" i="3"/>
  <c r="G103" i="3"/>
  <c r="G106" i="3"/>
  <c r="G107" i="3"/>
  <c r="G108" i="3"/>
  <c r="G109" i="3"/>
  <c r="G110" i="3"/>
  <c r="G111" i="3"/>
  <c r="G117" i="3"/>
  <c r="G118" i="3"/>
  <c r="G119" i="3"/>
  <c r="G120" i="3"/>
  <c r="G121" i="3"/>
  <c r="G122" i="3"/>
  <c r="G127" i="3"/>
  <c r="G128" i="3"/>
  <c r="G129" i="3"/>
  <c r="G131" i="3"/>
  <c r="G132" i="3"/>
  <c r="G133" i="3"/>
  <c r="G138" i="3"/>
  <c r="G139" i="3"/>
  <c r="G140" i="3"/>
  <c r="G141" i="3"/>
  <c r="G142" i="3"/>
  <c r="G143" i="3"/>
  <c r="G144" i="3"/>
  <c r="G146" i="3"/>
  <c r="G148" i="3"/>
  <c r="G149" i="3"/>
  <c r="G150" i="3"/>
  <c r="G152" i="3"/>
  <c r="G153" i="3"/>
  <c r="G154" i="3"/>
  <c r="G156" i="3"/>
  <c r="G158" i="3"/>
  <c r="G159" i="3"/>
  <c r="G160" i="3"/>
  <c r="G162" i="3"/>
  <c r="G163" i="3"/>
  <c r="G164" i="3"/>
  <c r="G165" i="3"/>
  <c r="G167" i="3"/>
  <c r="G168" i="3"/>
  <c r="G169" i="3"/>
  <c r="G176" i="3"/>
  <c r="G178" i="3"/>
  <c r="G179" i="3"/>
  <c r="G180" i="3"/>
  <c r="G182" i="3"/>
  <c r="G184" i="3"/>
  <c r="G185" i="3"/>
  <c r="G186" i="3"/>
  <c r="G188" i="3"/>
  <c r="G190" i="3"/>
  <c r="G191" i="3"/>
  <c r="G192" i="3"/>
  <c r="G193" i="3"/>
  <c r="G194" i="3"/>
  <c r="G195" i="3"/>
  <c r="G197" i="3"/>
  <c r="G199" i="3"/>
  <c r="G200" i="3"/>
  <c r="G201" i="3"/>
  <c r="G204" i="3"/>
  <c r="G205" i="3"/>
  <c r="G206" i="3"/>
  <c r="G207" i="3"/>
  <c r="G208" i="3"/>
  <c r="G209" i="3"/>
  <c r="G211" i="3"/>
  <c r="G213" i="3"/>
  <c r="G214" i="3"/>
  <c r="G215" i="3"/>
  <c r="G216" i="3"/>
  <c r="G217" i="3"/>
  <c r="G218" i="3"/>
  <c r="G219" i="3"/>
  <c r="G220" i="3"/>
  <c r="G221" i="3"/>
  <c r="G222" i="3"/>
  <c r="G224" i="3"/>
  <c r="G225" i="3"/>
  <c r="G227" i="3"/>
  <c r="G228" i="3"/>
  <c r="G229" i="3"/>
  <c r="G231" i="3"/>
  <c r="G232" i="3"/>
  <c r="G234" i="3"/>
  <c r="G235" i="3"/>
  <c r="G236" i="3"/>
  <c r="G238" i="3"/>
  <c r="G239" i="3"/>
  <c r="G241" i="3"/>
  <c r="G242" i="3"/>
  <c r="G243" i="3"/>
  <c r="G245" i="3"/>
  <c r="G247" i="3"/>
  <c r="G248" i="3"/>
  <c r="G249" i="3"/>
  <c r="G251" i="3"/>
  <c r="G252" i="3"/>
  <c r="G254" i="3"/>
  <c r="G255" i="3"/>
  <c r="G256" i="3"/>
  <c r="G258" i="3"/>
  <c r="G259" i="3"/>
  <c r="G260" i="3"/>
  <c r="G262" i="3"/>
  <c r="G264" i="3"/>
  <c r="G265" i="3"/>
  <c r="G266" i="3"/>
  <c r="G268" i="3"/>
  <c r="G269" i="3"/>
  <c r="G270" i="3"/>
  <c r="G272" i="3"/>
  <c r="G273" i="3"/>
  <c r="G275" i="3"/>
  <c r="G276" i="3"/>
  <c r="G277" i="3"/>
  <c r="G278" i="3"/>
  <c r="G279" i="3"/>
  <c r="G280" i="3"/>
  <c r="G281" i="3"/>
  <c r="G283" i="3"/>
  <c r="G284" i="3"/>
  <c r="G285" i="3"/>
  <c r="G286" i="3"/>
  <c r="G287" i="3"/>
  <c r="G288" i="3"/>
  <c r="G289" i="3"/>
  <c r="G12" i="3"/>
  <c r="G13" i="3"/>
  <c r="G14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H99" i="3" l="1"/>
  <c r="G99" i="3" s="1"/>
  <c r="G116" i="3"/>
  <c r="G113" i="3"/>
  <c r="G82" i="3"/>
  <c r="H77" i="3"/>
  <c r="H75" i="3"/>
  <c r="G101" i="3"/>
  <c r="G115" i="3"/>
  <c r="H93" i="3"/>
  <c r="G41" i="3"/>
  <c r="H38" i="3"/>
  <c r="H37" i="3" s="1"/>
  <c r="F12" i="2"/>
  <c r="G12" i="2" s="1"/>
  <c r="F11" i="3"/>
  <c r="F15" i="3"/>
  <c r="G15" i="3" s="1"/>
  <c r="G77" i="3" l="1"/>
  <c r="G75" i="3"/>
  <c r="G38" i="3"/>
  <c r="F10" i="3"/>
  <c r="G11" i="3"/>
  <c r="H91" i="3"/>
  <c r="G93" i="3"/>
  <c r="F98" i="3"/>
  <c r="G98" i="3" s="1"/>
  <c r="G10" i="3" l="1"/>
  <c r="F32" i="3"/>
  <c r="G32" i="3" s="1"/>
  <c r="H90" i="3"/>
  <c r="G91" i="3"/>
  <c r="J11" i="2"/>
  <c r="I11" i="2"/>
  <c r="F42" i="2"/>
  <c r="G42" i="2" s="1"/>
  <c r="F35" i="2"/>
  <c r="G35" i="2" s="1"/>
  <c r="E35" i="2"/>
  <c r="E12" i="2"/>
  <c r="E11" i="2" s="1"/>
  <c r="G90" i="3" l="1"/>
  <c r="F37" i="3"/>
  <c r="D41" i="3"/>
  <c r="D46" i="3"/>
  <c r="J49" i="3"/>
  <c r="D52" i="3"/>
  <c r="J52" i="3"/>
  <c r="D54" i="3"/>
  <c r="J54" i="3"/>
  <c r="G37" i="3" l="1"/>
  <c r="D40" i="3"/>
  <c r="D39" i="3" s="1"/>
  <c r="D38" i="3" s="1"/>
  <c r="D51" i="3"/>
  <c r="D50" i="3" s="1"/>
  <c r="D49" i="3" s="1"/>
  <c r="F50" i="2"/>
  <c r="F11" i="2" l="1"/>
  <c r="G11" i="2" s="1"/>
  <c r="G50" i="2"/>
  <c r="I290" i="3"/>
  <c r="F290" i="3" l="1"/>
  <c r="G290" i="3" s="1"/>
  <c r="D60" i="3" l="1"/>
  <c r="D59" i="3" s="1"/>
  <c r="D58" i="3" s="1"/>
  <c r="D57" i="3" s="1"/>
  <c r="D78" i="3"/>
  <c r="D82" i="3"/>
  <c r="D94" i="3"/>
  <c r="D93" i="3" s="1"/>
  <c r="D92" i="3" s="1"/>
  <c r="D102" i="3"/>
  <c r="D116" i="3"/>
  <c r="D121" i="3"/>
  <c r="D148" i="3"/>
  <c r="D159" i="3"/>
  <c r="D163" i="3"/>
  <c r="D162" i="3" s="1"/>
  <c r="D191" i="3"/>
  <c r="D194" i="3"/>
  <c r="D200" i="3"/>
  <c r="D199" i="3" s="1"/>
  <c r="D198" i="3" s="1"/>
  <c r="D197" i="3" s="1"/>
  <c r="D214" i="3"/>
  <c r="D213" i="3" s="1"/>
  <c r="D220" i="3"/>
  <c r="D219" i="3" s="1"/>
  <c r="D228" i="3"/>
  <c r="D227" i="3" s="1"/>
  <c r="D226" i="3" s="1"/>
  <c r="D225" i="3" s="1"/>
  <c r="D224" i="3" s="1"/>
  <c r="D115" i="3" l="1"/>
  <c r="D114" i="3" s="1"/>
  <c r="D113" i="3" s="1"/>
  <c r="D190" i="3"/>
  <c r="D189" i="3" s="1"/>
  <c r="D188" i="3" s="1"/>
  <c r="D161" i="3"/>
  <c r="D212" i="3"/>
  <c r="D211" i="3" s="1"/>
  <c r="D101" i="3"/>
  <c r="D100" i="3" s="1"/>
  <c r="D99" i="3" s="1"/>
  <c r="D77" i="3"/>
  <c r="D76" i="3" s="1"/>
  <c r="D158" i="3"/>
  <c r="D157" i="3" s="1"/>
  <c r="D251" i="3"/>
  <c r="D147" i="3"/>
  <c r="D146" i="3" s="1"/>
  <c r="D91" i="3"/>
  <c r="D90" i="3"/>
  <c r="D156" i="3" l="1"/>
  <c r="D98" i="3" s="1"/>
  <c r="D75" i="3"/>
  <c r="D37" i="3" s="1"/>
  <c r="D290" i="3" l="1"/>
  <c r="D50" i="2"/>
  <c r="D35" i="2"/>
  <c r="D12" i="2"/>
  <c r="D11" i="2" l="1"/>
  <c r="J200" i="3"/>
  <c r="J128" i="3"/>
  <c r="J90" i="3"/>
  <c r="J290" i="3" s="1"/>
  <c r="J82" i="3"/>
  <c r="J138" i="3" l="1"/>
  <c r="J214" i="3"/>
</calcChain>
</file>

<file path=xl/sharedStrings.xml><?xml version="1.0" encoding="utf-8"?>
<sst xmlns="http://schemas.openxmlformats.org/spreadsheetml/2006/main" count="455" uniqueCount="230">
  <si>
    <t>ŠIFRA</t>
  </si>
  <si>
    <t>RAČUN</t>
  </si>
  <si>
    <t>OPIS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</si>
  <si>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</si>
  <si>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</si>
  <si>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</si>
  <si>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</si>
  <si>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</si>
  <si>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</si>
  <si>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</si>
  <si>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A210101</t>
  </si>
  <si>
    <t xml:space="preserve">RASHODI ZA MATERIJAL I ENERGIJU </t>
  </si>
  <si>
    <t>RASHODI ZA USLUGE</t>
  </si>
  <si>
    <t>OSTALI NESPOMENUTI RASHODI POSLOVANJA</t>
  </si>
  <si>
    <t>FINANCIJSKI RASHODI</t>
  </si>
  <si>
    <t>OSTALI FINANCIJSKI RASHODI</t>
  </si>
  <si>
    <t>A210102</t>
  </si>
  <si>
    <t>2102</t>
  </si>
  <si>
    <t>A210201</t>
  </si>
  <si>
    <t>RASHODI ZA MATERIJAL I ENERGIJU</t>
  </si>
  <si>
    <t>2301</t>
  </si>
  <si>
    <t>A230106</t>
  </si>
  <si>
    <t xml:space="preserve">MATERIJALNI RASHODI </t>
  </si>
  <si>
    <t>SVEUKUPNO</t>
  </si>
  <si>
    <t>PRIHODI POSLOVANJA</t>
  </si>
  <si>
    <t xml:space="preserve">           PRIHODI I PRIMICI ISKAZANI PO VRSTAMA</t>
  </si>
  <si>
    <t>VRSTA PRIHODA</t>
  </si>
  <si>
    <t>OSNOVNA ŠKOLA DIVŠIĆI</t>
  </si>
  <si>
    <t>DIVŠIĆI 5, 52206 MARČANA</t>
  </si>
  <si>
    <t xml:space="preserve">OSTALI NESP. RASHODI POSLOVANJA </t>
  </si>
  <si>
    <t>PROGRAM: REDOVNA DJELATNOST OSNOVNIH ŠKOLA - MINIMALNI STANDARD</t>
  </si>
  <si>
    <t>PROGRAM: REDOVNA DJELATNOST OSNOVNIH ŠKOLA - IZNAD STANDARDA</t>
  </si>
  <si>
    <t>A210103</t>
  </si>
  <si>
    <t>A230163</t>
  </si>
  <si>
    <t>AKTIVNOST: Izleti i terenska nastava</t>
  </si>
  <si>
    <t>NAKNADA TROŠKOVA ZAPOSLENIMA</t>
  </si>
  <si>
    <t>A230148</t>
  </si>
  <si>
    <t>A230130</t>
  </si>
  <si>
    <t>A230184</t>
  </si>
  <si>
    <t>AKTIVNOST: Izborni i dodatni programi</t>
  </si>
  <si>
    <t>PRIHODI OD ADMINIST.PRISTOJBI I PO POSEBNIM PROPISIMA</t>
  </si>
  <si>
    <t>OPĆI DIO</t>
  </si>
  <si>
    <t>Izvor financiranja: 48005 Dec.sredstva za OŠ - Prihodi od županijskog proračuna IŽ</t>
  </si>
  <si>
    <t>NAKNADE GRAĐ.I KUĆANSTVIMA NA TEMELJU OSIGURANJA I DR.NAKNADE</t>
  </si>
  <si>
    <t>OSTELE NAKNADE GRAĐANIMA I KUĆANSTVIMA IZ PRORAČUNA</t>
  </si>
  <si>
    <t xml:space="preserve">Izvor financiranja: 32300 vlastiti prihodi osnovnih škola </t>
  </si>
  <si>
    <t>Izvor financiranja: 11001 Nenamjenski prih.i prim - Prihodi od županij. proračuna  IŽ</t>
  </si>
  <si>
    <t>Izvor financiranja: 47300 Prihodi za pos.namj.za OŠ - sufinanc.od strane roditelja</t>
  </si>
  <si>
    <t>Izvor financiranja: 47300 Prihodi za posebne namjene na osnovne škole</t>
  </si>
  <si>
    <t>Izvor financiranja: 11001 Namjenski prihodi i primici - Prihodi od županij.pror.IŽ</t>
  </si>
  <si>
    <t>RASHODI ZA NABAVU NEFINANCIJSKE IMOVINE</t>
  </si>
  <si>
    <t>RASHODI ZA NABAVU PROIZVEDENE DUGOTRAJNE IMOVINE</t>
  </si>
  <si>
    <t>POSTROJENJA I OPREMA</t>
  </si>
  <si>
    <t>KNJIGE</t>
  </si>
  <si>
    <t>Izvor financiranja: 53060 Ministarstvo poljoprivrede za proračunske korisnike</t>
  </si>
  <si>
    <t>PROGRAM: OPREMANJE U OSNOVNIM ŠKOLAMA</t>
  </si>
  <si>
    <t>K240502</t>
  </si>
  <si>
    <t>AKTIVNOST: Opremanje knjižnica</t>
  </si>
  <si>
    <t>RASHODI ZA NABAVU NEFINANCIJE IMOVINE</t>
  </si>
  <si>
    <t>Namjenski prihodi i primici - Zavičajna nastava</t>
  </si>
  <si>
    <t xml:space="preserve">Urbroj: </t>
  </si>
  <si>
    <t xml:space="preserve">Klasa: </t>
  </si>
  <si>
    <t>A210104</t>
  </si>
  <si>
    <t>A230116</t>
  </si>
  <si>
    <t>AKTIVNOST: Školski list, časopisi i knjige</t>
  </si>
  <si>
    <t>AKTIVNOST: Produženi boravak</t>
  </si>
  <si>
    <t>1.IZMJ.FP2020.</t>
  </si>
  <si>
    <t>PRISTOJBE I NAKNADE</t>
  </si>
  <si>
    <t>A230104</t>
  </si>
  <si>
    <t>NAKNADA GRAĐANIMA I KUĆANSTVIMA</t>
  </si>
  <si>
    <t>NAKNADA GRAĐANIMA I KUĆANSTVIMA U NARAVI</t>
  </si>
  <si>
    <t>AKTIVNOST: Prihodi učenika s posebnim potrebama</t>
  </si>
  <si>
    <t>A230203</t>
  </si>
  <si>
    <t>PROGRAM : OBRAZOVANJE IZNAD STANDARDA</t>
  </si>
  <si>
    <t>1.IZMJ.FP 2020.</t>
  </si>
  <si>
    <t xml:space="preserve"> AKTIVNOST: Materijalni rashodi OŠ po kriterijima -67111</t>
  </si>
  <si>
    <t>AKTIVNOST: Materijalni rashodi OŠ po stvarnom trošku 67111</t>
  </si>
  <si>
    <t>AKTIVNOST: Materijalni rashodi OŠ po stvarnom trošku - drugi izvori -65264</t>
  </si>
  <si>
    <t>AKTIVNOST: Plaće i drugi rashodi za zaposlene osnovnih škola- 63612</t>
  </si>
  <si>
    <t>AKTIVNOST: Materijalni rashodi OŠ po stvarnom trošku - iznad standarda-67111</t>
  </si>
  <si>
    <t>Izvor financiranja: 55254 Općina Marčana za proračunske korisnike -63613</t>
  </si>
  <si>
    <t>Izvor: 53082 MZO za proračunske korisnike-63611</t>
  </si>
  <si>
    <t>AKTIVNOST: Zavičajna nastava -67111</t>
  </si>
  <si>
    <t>Izvor financiranja: 53082 MZO za proračunske korisnike -63612</t>
  </si>
  <si>
    <t>Prihodi iz proračuna IŽ po kriterijima</t>
  </si>
  <si>
    <t>Prihodi iz proračuna IŽ po stvarnom trošku</t>
  </si>
  <si>
    <t>Pomoći pror.korisn.iz proračuna koji im nije nadležan - MZO- udžbenici</t>
  </si>
  <si>
    <t>Pomoći pror.korisn.iz proračuna koji im nije nadležan - MZO- TUR</t>
  </si>
  <si>
    <t>Prihodi iz proračuna IŽ iznad standarda</t>
  </si>
  <si>
    <t>Prihodi iz proračuna IŽ- iznad standarda-PUN-ugovor</t>
  </si>
  <si>
    <t>Prihodi po posebnim propisima - školski obrok</t>
  </si>
  <si>
    <t>Prihodi po posebnim propisima - turističke agencije</t>
  </si>
  <si>
    <t>Pomoći pror.korisn.iz proračuna koji im nije nadležan - medni dani</t>
  </si>
  <si>
    <t>PROGRAM : REDOVNA DJELATNOST OŠ- minimalni standard</t>
  </si>
  <si>
    <t>PROGRAM : REDOVNA DJELATNOST OŠ- iznad standarda</t>
  </si>
  <si>
    <t>Pomoći pror.korisn.iz proračuna koji im nije nadležan - OPĆINA- soc.program</t>
  </si>
  <si>
    <t>A230107</t>
  </si>
  <si>
    <t>PRIHODI IZ  ŽUPANIJE</t>
  </si>
  <si>
    <t xml:space="preserve">Prihodi po posebnim propisima </t>
  </si>
  <si>
    <t>Izvor Izvor financiranja: 53082 MZO za proračunske korisnike</t>
  </si>
  <si>
    <t>AKTIVNOST: Školska kuhinja - 65264</t>
  </si>
  <si>
    <t>Izvor financiranja: 53082 MZO za proračunske korisnike - 63612</t>
  </si>
  <si>
    <t>Izvor financiranja: 53082 Minist.znanosti i obraz.za prorač.korisnike -63611</t>
  </si>
  <si>
    <t>PROGRAM: PROGRAMI OBRAZOVANJA IZNAD STANDARDA</t>
  </si>
  <si>
    <t>Prihodi po posebnim propisima</t>
  </si>
  <si>
    <t>OST.NESPOMENUTI RASHODI POSLOVANJA</t>
  </si>
  <si>
    <t>Pomoći pror.korisn.iz proračuna koji im nije nadležan - MZO- kurik.</t>
  </si>
  <si>
    <t>AKTIVNOST: Pomoćnici u nastavi</t>
  </si>
  <si>
    <t>Izvor financiranja 11001 Nenamjenski prihodi i primici - ugovor o djelu</t>
  </si>
  <si>
    <t>Izvor financiranja 51100 Pomoći iz državnog pror.temeljem prij.sred.EU - Mozaik 3</t>
  </si>
  <si>
    <t>Pomoći pror.korisn.iz proračuna koji im nije nadležan - Projekt Mozaik 3</t>
  </si>
  <si>
    <t>PROGRAM : REDOVNA DJELATNOST OŠ - minimalni standard</t>
  </si>
  <si>
    <t>Izvor financiranja: 47300 Prihodi za posebne namjene za OŠ - suf.roditelja-65264</t>
  </si>
  <si>
    <t>RAZLIKA</t>
  </si>
  <si>
    <t>1.REBALANS</t>
  </si>
  <si>
    <t xml:space="preserve">Izvor financiranja: 55254 Općina Marčana za proračunske korisnike </t>
  </si>
  <si>
    <t>Izvor financiranja: 72300 Prihodi od prodaje imovine za osovne škole</t>
  </si>
  <si>
    <t>Izvor financiranja: 55263 Općina Medulin za proračunske korisnike -63613</t>
  </si>
  <si>
    <t>MATERIJAL I SIROVINE</t>
  </si>
  <si>
    <t>A230135</t>
  </si>
  <si>
    <t>AKTIVNOST: Školsko sportsko natjecanje</t>
  </si>
  <si>
    <t>Izvor: 58300 Ostale institucije za osnovne škole</t>
  </si>
  <si>
    <t>A230137</t>
  </si>
  <si>
    <t>AKTIVNOST: STRUČNO USAVRŠAVANJE UČITELJA</t>
  </si>
  <si>
    <t>A230164</t>
  </si>
  <si>
    <t>AKTIVNOST: Obilježavanje godišnjica škole</t>
  </si>
  <si>
    <t>AKTIVNOST: Medni dani - 63811</t>
  </si>
  <si>
    <t>PROGRM: INVESTICIJSKOM ODRŽAVANJE OSNOVNIH ŠKOLA</t>
  </si>
  <si>
    <t>A240101</t>
  </si>
  <si>
    <t>AKTIVNOST: Investicijsko održavanje OŠ - minimali standard</t>
  </si>
  <si>
    <t>PROGRAM: KAPITALNA ULAGANJA U OSNOVNE ŠKOLE</t>
  </si>
  <si>
    <t>K240301</t>
  </si>
  <si>
    <t>AKTIVNOST: PROJEKTNA DOKUMENTACIJA ZA OSNOVNE ŠKOLE</t>
  </si>
  <si>
    <t>Izvor financiranja: 48006 Dec.sredstva za kapitalno za osnovne škole</t>
  </si>
  <si>
    <t>RASHODI ZA NABAVU NEPROIZVEDENE DUGOTRAJNE IMOVINE</t>
  </si>
  <si>
    <t>NEMATERIJALNA IMOVINA</t>
  </si>
  <si>
    <t>K240311</t>
  </si>
  <si>
    <t>AKTIVNOST: ULAGANJA U OSNOVNE ŠKOLE</t>
  </si>
  <si>
    <t>DODATNA ULAGANJA NA GRAĐEVINSKIM OBJEKTIMA</t>
  </si>
  <si>
    <t>K240501</t>
  </si>
  <si>
    <t>AKTIVNOST: ŠKOLSKI NAMJEŠTAJ I OPREMA</t>
  </si>
  <si>
    <t>Izvor financiranja: 62300 Donacije za osnovne škole</t>
  </si>
  <si>
    <t>Izvor financiranja: 11001 Nenamjenski prihodi i primici</t>
  </si>
  <si>
    <t>T910801</t>
  </si>
  <si>
    <t>PROGRAM: MOZAIK 4</t>
  </si>
  <si>
    <t xml:space="preserve">AKTIVNOST: Provedba prijekta MOZAIK </t>
  </si>
  <si>
    <t>Izvor financiranja: 51100 Strukturni fondov EU</t>
  </si>
  <si>
    <t>Izvor financiranja: 58300 Ostale institucije za osnovne škole</t>
  </si>
  <si>
    <t>Pomoći pror.korisn.iz proračuna koji im nije nadležan - OPĆINA</t>
  </si>
  <si>
    <t>Pomoći pror.korisn.iz proračuna koji im nije nadležan - OPĆ.MEDULIN- soc.prog.</t>
  </si>
  <si>
    <t>Pomoći pror.korisn.iz proračuna koji im nije nadležan - OPĆINA- prod.boravak</t>
  </si>
  <si>
    <t>Pomoći pror.korisn.iz proračuna koji im nije nadležan - MZO- str.usavrš.učitelja</t>
  </si>
  <si>
    <t>PROGRAM: INVESTICIJSKO ODRŽAVANJE OSOVNIH ŠKOLA</t>
  </si>
  <si>
    <t>Prihodi iz proračuna IŽ - dec.sredstva za osnovne škole</t>
  </si>
  <si>
    <t>Prihodi iz proračuna IŽ - dec.sredstva za kapitalno za osnovne škole</t>
  </si>
  <si>
    <t>Pomoći pror.korisn.iz proračuna koji im nije nadležan - Strukturni fondovi EU</t>
  </si>
  <si>
    <t>Prihodi iz proračuna IŽ - nenamjenski prihodi i primici - MOZAIK 4</t>
  </si>
  <si>
    <t>PRIHODI OD PRODAJE PROIZVODA TE PRUŽENIH USLUGA</t>
  </si>
  <si>
    <t>Pomoći od izvanpror.korisnika - školsko sportsko natjecanje</t>
  </si>
  <si>
    <t>Donacije od pravnih i fizičkih osoba izvan općeg proračuna</t>
  </si>
  <si>
    <t>Prihodi iz proračuna IŽ - kjige za knjižnicu</t>
  </si>
  <si>
    <t>Razlika</t>
  </si>
  <si>
    <t>RASHODI ZA DODATNA ULAGANJA NA NEFINANCIJSKOJ IMOVINI</t>
  </si>
  <si>
    <t>PLAĆE (BRUTO)</t>
  </si>
  <si>
    <t>RASHODI ZA MATERIJAL I ENERG.</t>
  </si>
  <si>
    <t>OST.NESPOM.RASHODI POSLOVANJA</t>
  </si>
  <si>
    <t>NAKN.GRAĐ.,KUĆANSTVIMA NA TEMELJ.OSIGURANJA I DR.NAKNADE</t>
  </si>
  <si>
    <t>OSTALE NAKNADE GRAĐANIMA I KUČANSTVIMA IZ PRORAČUNA</t>
  </si>
  <si>
    <t>RASHODI ZA NABAVU NEPROIZVED.DUGOTRAJNE IMOVINE</t>
  </si>
  <si>
    <t>KNJIGE,UMJ.DJELA I OST.IZLOŽB.VRIJEDN.</t>
  </si>
  <si>
    <t>RASHODI ZA DODATNA ULAGANJA NA NEFINANC.IMOVINI</t>
  </si>
  <si>
    <t>PROJEKCIJA</t>
  </si>
  <si>
    <t>PLANA 2022</t>
  </si>
  <si>
    <t>RASHODI I IZDACI PREMA PRORAČUNSKOJ KLASIFIKACIJI</t>
  </si>
  <si>
    <t>PROJECKIJA</t>
  </si>
  <si>
    <t>Predsjednik školskog odbora:</t>
  </si>
  <si>
    <t>Darian Divšić</t>
  </si>
  <si>
    <t>POMOĆI IZ INOZEMSTVA I OD SUBJEKATA UNUTAR OPĆEG PRORAČUNA</t>
  </si>
  <si>
    <t>IZVRŠENJE</t>
  </si>
  <si>
    <t>FP ZA 2021</t>
  </si>
  <si>
    <t>ZFRAVSTVENE I VETERINARSKLE USLUGE</t>
  </si>
  <si>
    <t>INTELEKTUALNE I OSBNE USLUGE</t>
  </si>
  <si>
    <t>RASHODI POLSOVANJA</t>
  </si>
  <si>
    <t xml:space="preserve">                              IZVRŠENJE FINANCIJSKOG PLANA za 2021.</t>
  </si>
  <si>
    <t>Datum: 23.03.2022.</t>
  </si>
  <si>
    <t>IZVRŠENJE Financijskog plana za 2021.</t>
  </si>
  <si>
    <t>Divšići, 23.03.2022.</t>
  </si>
  <si>
    <t xml:space="preserve">IZVRŠENJE FINANCIJSKOG PLANA OŠ DIVŠIĆI ZA 2021.                                                                                                                                      </t>
  </si>
  <si>
    <t>PLAN 2021</t>
  </si>
  <si>
    <t>PLANA ZA 2021</t>
  </si>
  <si>
    <t>PLANA 2023</t>
  </si>
  <si>
    <t xml:space="preserve">PROJEKCIJA </t>
  </si>
  <si>
    <t xml:space="preserve"> PLAN 2021</t>
  </si>
  <si>
    <t>1. REBALANS PLANA ZA 2021</t>
  </si>
  <si>
    <t>PROJEKCIJA PLANA ZA 2022.</t>
  </si>
  <si>
    <t>PROJEKCIJA PLANA ZA 2023</t>
  </si>
  <si>
    <t>IZVRŠENJE FP ZA 2021</t>
  </si>
  <si>
    <t>Pomoći pror.korisn.iz proračuna koji im nije nadležan - MZO- obilj.godišnjice škole</t>
  </si>
  <si>
    <t>PROGRAM: OBRAZOVANJE IZNAD STANDARDA</t>
  </si>
  <si>
    <t>PRIHODI OD PRODAJE PROIZV. I ROBA TE PRUŽENIH USLUGA I PRIHODI OD DONACIJA</t>
  </si>
  <si>
    <t>K240101</t>
  </si>
  <si>
    <t>Plan za 2021</t>
  </si>
  <si>
    <t>1.rebalans plana za 2021</t>
  </si>
  <si>
    <t>Izvršenje FP za 2021</t>
  </si>
  <si>
    <t>Projekcija plana za 2022</t>
  </si>
  <si>
    <t>Projekcija plana za 2023</t>
  </si>
  <si>
    <t>RAČUN PRIHODA I RASHODA</t>
  </si>
  <si>
    <t xml:space="preserve">          UKUPNO PRIHODI (6+7)</t>
  </si>
  <si>
    <t xml:space="preserve">          6       Prihodi poslovanja</t>
  </si>
  <si>
    <t xml:space="preserve">          7       Prihodi od prodaje nefinancijske imovine</t>
  </si>
  <si>
    <t xml:space="preserve">          UKUPNO RASHODI (3+4)</t>
  </si>
  <si>
    <t xml:space="preserve">          3       Rashodi poslovanja</t>
  </si>
  <si>
    <t xml:space="preserve">          4       Rashodi za nabavu nefinancijske imovine</t>
  </si>
  <si>
    <t xml:space="preserve">          RAZLIKA - VIŠAK / MANJAK</t>
  </si>
  <si>
    <t>RAČUN FINANCIRANJA</t>
  </si>
  <si>
    <t xml:space="preserve">          8      Primici od financijske imovine i zaduženja</t>
  </si>
  <si>
    <t xml:space="preserve">          5      Izdaci za financijsku imovinu i otplate zajmova</t>
  </si>
  <si>
    <t>RASPOLOŽIVA SREDSTVA IZ PRETHODNIH GODINA</t>
  </si>
  <si>
    <t xml:space="preserve">                 Ukupni donos viška/manjka iz prethodnih godina</t>
  </si>
  <si>
    <t xml:space="preserve">                 Višak/manjak iz prethodinh godina koji će se pokriti</t>
  </si>
  <si>
    <t>Višak/manjak</t>
  </si>
  <si>
    <t>neto financiranje</t>
  </si>
  <si>
    <t xml:space="preserve">       višak/manjak iz prethodnih godina koji će se pokriti</t>
  </si>
  <si>
    <t>Klasa: 400-01/22-01/01</t>
  </si>
  <si>
    <t>Urbroj: 2168-6-03-22-1</t>
  </si>
  <si>
    <t>400-01/22-01/01</t>
  </si>
  <si>
    <t>2168-6-03-22-1</t>
  </si>
  <si>
    <t xml:space="preserve">        RAZLIKA (višak/manjak koji se prenosi u iduću godinu)</t>
  </si>
  <si>
    <t>Pomoći pror.korisn. iz proračuna koji im nije nadležan-MZO plaće</t>
  </si>
  <si>
    <t>Pomoći pror.korisn.iz proračuna koji im nije nadležan - MZO knjižnica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</si>
</sst>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3" xfId="0" applyBorder="1"/>
    <xf numFmtId="3" fontId="0" fillId="0" borderId="1" xfId="0" applyNumberFormat="1" applyBorder="1"/>
    <xf numFmtId="3" fontId="3" fillId="0" borderId="1" xfId="0" applyNumberFormat="1" applyFont="1" applyBorder="1"/>
    <xf numFmtId="49" fontId="0" fillId="3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0" fillId="3" borderId="0" xfId="0" applyFill="1"/>
    <xf numFmtId="49" fontId="4" fillId="3" borderId="1" xfId="0" applyNumberFormat="1" applyFont="1" applyFill="1" applyBorder="1"/>
    <xf numFmtId="0" fontId="4" fillId="3" borderId="1" xfId="0" applyFont="1" applyFill="1" applyBorder="1"/>
    <xf numFmtId="0" fontId="4" fillId="3" borderId="0" xfId="0" applyFont="1" applyFill="1"/>
    <xf numFmtId="3" fontId="4" fillId="0" borderId="1" xfId="0" applyNumberFormat="1" applyFont="1" applyBorder="1"/>
    <xf numFmtId="49" fontId="4" fillId="0" borderId="1" xfId="0" applyNumberFormat="1" applyFont="1" applyBorder="1"/>
    <xf numFmtId="0" fontId="4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Border="1"/>
    <xf numFmtId="0" fontId="0" fillId="0" borderId="0" xfId="0" applyFont="1" applyBorder="1"/>
    <xf numFmtId="0" fontId="4" fillId="0" borderId="0" xfId="0" applyFont="1"/>
    <xf numFmtId="49" fontId="0" fillId="0" borderId="1" xfId="0" applyNumberFormat="1" applyFill="1" applyBorder="1"/>
    <xf numFmtId="0" fontId="0" fillId="0" borderId="0" xfId="0" applyFill="1"/>
    <xf numFmtId="3" fontId="6" fillId="0" borderId="1" xfId="0" applyNumberFormat="1" applyFont="1" applyBorder="1"/>
    <xf numFmtId="3" fontId="6" fillId="0" borderId="1" xfId="0" applyNumberFormat="1" applyFont="1" applyFill="1" applyBorder="1"/>
    <xf numFmtId="3" fontId="6" fillId="3" borderId="1" xfId="0" applyNumberFormat="1" applyFont="1" applyFill="1" applyBorder="1"/>
    <xf numFmtId="3" fontId="7" fillId="0" borderId="1" xfId="0" applyNumberFormat="1" applyFont="1" applyBorder="1"/>
    <xf numFmtId="3" fontId="5" fillId="0" borderId="0" xfId="0" applyNumberFormat="1" applyFont="1"/>
    <xf numFmtId="0" fontId="8" fillId="0" borderId="0" xfId="0" applyFont="1"/>
    <xf numFmtId="3" fontId="6" fillId="0" borderId="8" xfId="0" applyNumberFormat="1" applyFont="1" applyBorder="1"/>
    <xf numFmtId="0" fontId="6" fillId="0" borderId="1" xfId="0" applyFont="1" applyBorder="1"/>
    <xf numFmtId="3" fontId="1" fillId="0" borderId="1" xfId="0" applyNumberFormat="1" applyFont="1" applyBorder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3" fontId="7" fillId="0" borderId="1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 applyFill="1"/>
    <xf numFmtId="0" fontId="6" fillId="0" borderId="0" xfId="0" applyFont="1"/>
    <xf numFmtId="3" fontId="3" fillId="2" borderId="1" xfId="0" applyNumberFormat="1" applyFont="1" applyFill="1" applyBorder="1"/>
    <xf numFmtId="3" fontId="9" fillId="3" borderId="1" xfId="0" applyNumberFormat="1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/>
    <xf numFmtId="3" fontId="7" fillId="2" borderId="1" xfId="0" applyNumberFormat="1" applyFont="1" applyFill="1" applyBorder="1"/>
    <xf numFmtId="3" fontId="3" fillId="3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3" fontId="4" fillId="2" borderId="1" xfId="0" applyNumberFormat="1" applyFont="1" applyFill="1" applyBorder="1"/>
    <xf numFmtId="3" fontId="0" fillId="3" borderId="1" xfId="0" applyNumberFormat="1" applyFont="1" applyFill="1" applyBorder="1"/>
    <xf numFmtId="49" fontId="0" fillId="4" borderId="1" xfId="0" applyNumberFormat="1" applyFill="1" applyBorder="1"/>
    <xf numFmtId="0" fontId="0" fillId="4" borderId="1" xfId="0" applyFill="1" applyBorder="1"/>
    <xf numFmtId="3" fontId="6" fillId="4" borderId="1" xfId="0" applyNumberFormat="1" applyFont="1" applyFill="1" applyBorder="1"/>
    <xf numFmtId="3" fontId="9" fillId="4" borderId="1" xfId="0" applyNumberFormat="1" applyFont="1" applyFill="1" applyBorder="1"/>
    <xf numFmtId="3" fontId="0" fillId="4" borderId="1" xfId="0" applyNumberFormat="1" applyFill="1" applyBorder="1"/>
    <xf numFmtId="0" fontId="0" fillId="4" borderId="0" xfId="0" applyFill="1"/>
    <xf numFmtId="49" fontId="5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/>
    <xf numFmtId="49" fontId="5" fillId="3" borderId="1" xfId="0" applyNumberFormat="1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5" fillId="3" borderId="0" xfId="0" applyFont="1" applyFill="1"/>
    <xf numFmtId="3" fontId="11" fillId="3" borderId="1" xfId="0" applyNumberFormat="1" applyFont="1" applyFill="1" applyBorder="1"/>
    <xf numFmtId="3" fontId="11" fillId="0" borderId="1" xfId="0" applyNumberFormat="1" applyFont="1" applyBorder="1"/>
    <xf numFmtId="3" fontId="1" fillId="3" borderId="1" xfId="0" applyNumberFormat="1" applyFont="1" applyFill="1" applyBorder="1"/>
    <xf numFmtId="0" fontId="12" fillId="0" borderId="1" xfId="0" applyFont="1" applyBorder="1"/>
    <xf numFmtId="0" fontId="12" fillId="0" borderId="0" xfId="0" applyFont="1"/>
    <xf numFmtId="0" fontId="1" fillId="3" borderId="1" xfId="0" applyFont="1" applyFill="1" applyBorder="1" applyAlignment="1">
      <alignment horizontal="center"/>
    </xf>
    <xf numFmtId="3" fontId="10" fillId="3" borderId="1" xfId="0" applyNumberFormat="1" applyFont="1" applyFill="1" applyBorder="1"/>
    <xf numFmtId="0" fontId="0" fillId="3" borderId="0" xfId="0" applyFont="1" applyFill="1" applyBorder="1"/>
    <xf numFmtId="3" fontId="9" fillId="3" borderId="8" xfId="0" applyNumberFormat="1" applyFont="1" applyFill="1" applyBorder="1"/>
    <xf numFmtId="0" fontId="0" fillId="2" borderId="0" xfId="0" applyFill="1"/>
    <xf numFmtId="3" fontId="9" fillId="0" borderId="1" xfId="0" applyNumberFormat="1" applyFont="1" applyBorder="1"/>
    <xf numFmtId="3" fontId="0" fillId="0" borderId="1" xfId="0" applyNumberFormat="1" applyFont="1" applyFill="1" applyBorder="1"/>
    <xf numFmtId="3" fontId="0" fillId="4" borderId="1" xfId="0" applyNumberFormat="1" applyFont="1" applyFill="1" applyBorder="1"/>
    <xf numFmtId="49" fontId="5" fillId="0" borderId="1" xfId="0" applyNumberFormat="1" applyFont="1" applyFill="1" applyBorder="1"/>
    <xf numFmtId="3" fontId="5" fillId="0" borderId="1" xfId="0" applyNumberFormat="1" applyFont="1" applyFill="1" applyBorder="1"/>
    <xf numFmtId="0" fontId="5" fillId="0" borderId="0" xfId="0" applyFont="1" applyFill="1"/>
    <xf numFmtId="49" fontId="12" fillId="0" borderId="1" xfId="0" applyNumberFormat="1" applyFont="1" applyBorder="1"/>
    <xf numFmtId="49" fontId="4" fillId="4" borderId="1" xfId="0" applyNumberFormat="1" applyFont="1" applyFill="1" applyBorder="1"/>
    <xf numFmtId="0" fontId="4" fillId="2" borderId="0" xfId="0" applyFont="1" applyFill="1"/>
    <xf numFmtId="49" fontId="7" fillId="4" borderId="1" xfId="0" applyNumberFormat="1" applyFont="1" applyFill="1" applyBorder="1"/>
    <xf numFmtId="0" fontId="6" fillId="4" borderId="1" xfId="0" applyFont="1" applyFill="1" applyBorder="1"/>
    <xf numFmtId="3" fontId="10" fillId="4" borderId="1" xfId="0" applyNumberFormat="1" applyFont="1" applyFill="1" applyBorder="1"/>
    <xf numFmtId="0" fontId="6" fillId="4" borderId="0" xfId="0" applyFont="1" applyFill="1"/>
    <xf numFmtId="0" fontId="0" fillId="4" borderId="1" xfId="0" applyFont="1" applyFill="1" applyBorder="1"/>
    <xf numFmtId="0" fontId="0" fillId="3" borderId="1" xfId="0" applyFont="1" applyFill="1" applyBorder="1"/>
    <xf numFmtId="3" fontId="0" fillId="0" borderId="8" xfId="0" applyNumberFormat="1" applyFont="1" applyBorder="1"/>
    <xf numFmtId="3" fontId="10" fillId="0" borderId="1" xfId="0" applyNumberFormat="1" applyFont="1" applyBorder="1"/>
    <xf numFmtId="0" fontId="0" fillId="3" borderId="0" xfId="0" applyFont="1" applyFill="1"/>
    <xf numFmtId="3" fontId="3" fillId="2" borderId="9" xfId="0" applyNumberFormat="1" applyFont="1" applyFill="1" applyBorder="1"/>
    <xf numFmtId="0" fontId="0" fillId="0" borderId="10" xfId="0" applyBorder="1"/>
    <xf numFmtId="3" fontId="0" fillId="0" borderId="10" xfId="0" applyNumberFormat="1" applyFont="1" applyBorder="1"/>
    <xf numFmtId="3" fontId="5" fillId="3" borderId="0" xfId="0" applyNumberFormat="1" applyFont="1" applyFill="1"/>
    <xf numFmtId="0" fontId="6" fillId="3" borderId="0" xfId="0" applyFont="1" applyFill="1"/>
    <xf numFmtId="0" fontId="0" fillId="5" borderId="1" xfId="0" applyFill="1" applyBorder="1"/>
    <xf numFmtId="3" fontId="6" fillId="5" borderId="1" xfId="0" applyNumberFormat="1" applyFont="1" applyFill="1" applyBorder="1"/>
    <xf numFmtId="3" fontId="9" fillId="5" borderId="1" xfId="0" applyNumberFormat="1" applyFont="1" applyFill="1" applyBorder="1"/>
    <xf numFmtId="3" fontId="0" fillId="5" borderId="1" xfId="0" applyNumberFormat="1" applyFill="1" applyBorder="1"/>
    <xf numFmtId="0" fontId="0" fillId="0" borderId="8" xfId="0" applyBorder="1"/>
    <xf numFmtId="0" fontId="3" fillId="2" borderId="9" xfId="0" applyFont="1" applyFill="1" applyBorder="1"/>
    <xf numFmtId="0" fontId="1" fillId="3" borderId="15" xfId="0" applyFont="1" applyFill="1" applyBorder="1" applyAlignment="1">
      <alignment horizontal="center"/>
    </xf>
    <xf numFmtId="49" fontId="0" fillId="5" borderId="1" xfId="0" applyNumberFormat="1" applyFill="1" applyBorder="1"/>
    <xf numFmtId="3" fontId="0" fillId="5" borderId="1" xfId="0" applyNumberFormat="1" applyFont="1" applyFill="1" applyBorder="1"/>
    <xf numFmtId="3" fontId="13" fillId="3" borderId="1" xfId="0" applyNumberFormat="1" applyFont="1" applyFill="1" applyBorder="1"/>
    <xf numFmtId="0" fontId="0" fillId="5" borderId="1" xfId="0" applyFont="1" applyFill="1" applyBorder="1"/>
    <xf numFmtId="3" fontId="0" fillId="5" borderId="8" xfId="0" applyNumberFormat="1" applyFont="1" applyFill="1" applyBorder="1"/>
    <xf numFmtId="3" fontId="5" fillId="0" borderId="8" xfId="0" applyNumberFormat="1" applyFont="1" applyBorder="1"/>
    <xf numFmtId="3" fontId="11" fillId="3" borderId="8" xfId="0" applyNumberFormat="1" applyFont="1" applyFill="1" applyBorder="1"/>
    <xf numFmtId="49" fontId="0" fillId="5" borderId="1" xfId="0" applyNumberFormat="1" applyFont="1" applyFill="1" applyBorder="1"/>
    <xf numFmtId="3" fontId="13" fillId="5" borderId="8" xfId="0" applyNumberFormat="1" applyFont="1" applyFill="1" applyBorder="1"/>
    <xf numFmtId="3" fontId="1" fillId="3" borderId="8" xfId="0" applyNumberFormat="1" applyFont="1" applyFill="1" applyBorder="1"/>
    <xf numFmtId="3" fontId="7" fillId="0" borderId="8" xfId="0" applyNumberFormat="1" applyFont="1" applyBorder="1"/>
    <xf numFmtId="3" fontId="4" fillId="0" borderId="8" xfId="0" applyNumberFormat="1" applyFont="1" applyBorder="1"/>
    <xf numFmtId="0" fontId="0" fillId="5" borderId="0" xfId="0" applyFill="1"/>
    <xf numFmtId="0" fontId="1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1" xfId="0" applyFont="1" applyBorder="1"/>
    <xf numFmtId="0" fontId="6" fillId="5" borderId="1" xfId="0" applyFont="1" applyFill="1" applyBorder="1"/>
    <xf numFmtId="0" fontId="4" fillId="3" borderId="1" xfId="0" applyFont="1" applyFill="1" applyBorder="1" applyAlignment="1">
      <alignment horizontal="left"/>
    </xf>
    <xf numFmtId="3" fontId="7" fillId="3" borderId="1" xfId="0" applyNumberFormat="1" applyFont="1" applyFill="1" applyBorder="1"/>
    <xf numFmtId="0" fontId="4" fillId="5" borderId="1" xfId="0" applyFont="1" applyFill="1" applyBorder="1" applyAlignment="1">
      <alignment horizontal="left"/>
    </xf>
    <xf numFmtId="3" fontId="7" fillId="5" borderId="1" xfId="0" applyNumberFormat="1" applyFont="1" applyFill="1" applyBorder="1"/>
    <xf numFmtId="3" fontId="3" fillId="5" borderId="1" xfId="0" applyNumberFormat="1" applyFont="1" applyFill="1" applyBorder="1"/>
    <xf numFmtId="3" fontId="12" fillId="3" borderId="1" xfId="0" applyNumberFormat="1" applyFont="1" applyFill="1" applyBorder="1"/>
    <xf numFmtId="3" fontId="14" fillId="3" borderId="1" xfId="0" applyNumberFormat="1" applyFont="1" applyFill="1" applyBorder="1"/>
    <xf numFmtId="0" fontId="12" fillId="3" borderId="1" xfId="0" applyFont="1" applyFill="1" applyBorder="1" applyAlignment="1">
      <alignment horizontal="left"/>
    </xf>
    <xf numFmtId="3" fontId="1" fillId="5" borderId="1" xfId="0" applyNumberFormat="1" applyFont="1" applyFill="1" applyBorder="1"/>
    <xf numFmtId="0" fontId="4" fillId="5" borderId="1" xfId="0" applyFont="1" applyFill="1" applyBorder="1"/>
    <xf numFmtId="3" fontId="12" fillId="0" borderId="1" xfId="0" applyNumberFormat="1" applyFont="1" applyBorder="1"/>
    <xf numFmtId="3" fontId="14" fillId="0" borderId="1" xfId="0" applyNumberFormat="1" applyFont="1" applyBorder="1"/>
    <xf numFmtId="3" fontId="5" fillId="4" borderId="1" xfId="0" applyNumberFormat="1" applyFont="1" applyFill="1" applyBorder="1"/>
    <xf numFmtId="3" fontId="13" fillId="5" borderId="1" xfId="0" applyNumberFormat="1" applyFont="1" applyFill="1" applyBorder="1"/>
    <xf numFmtId="3" fontId="13" fillId="4" borderId="1" xfId="0" applyNumberFormat="1" applyFont="1" applyFill="1" applyBorder="1"/>
    <xf numFmtId="3" fontId="9" fillId="3" borderId="10" xfId="0" applyNumberFormat="1" applyFont="1" applyFill="1" applyBorder="1"/>
    <xf numFmtId="3" fontId="3" fillId="3" borderId="17" xfId="0" applyNumberFormat="1" applyFont="1" applyFill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3" fontId="3" fillId="0" borderId="19" xfId="0" applyNumberFormat="1" applyFont="1" applyBorder="1"/>
    <xf numFmtId="0" fontId="3" fillId="0" borderId="18" xfId="0" applyFont="1" applyBorder="1"/>
    <xf numFmtId="0" fontId="0" fillId="0" borderId="16" xfId="0" applyBorder="1"/>
    <xf numFmtId="0" fontId="0" fillId="0" borderId="18" xfId="0" applyBorder="1"/>
    <xf numFmtId="3" fontId="6" fillId="5" borderId="8" xfId="0" applyNumberFormat="1" applyFont="1" applyFill="1" applyBorder="1"/>
    <xf numFmtId="3" fontId="9" fillId="5" borderId="8" xfId="0" applyNumberFormat="1" applyFont="1" applyFill="1" applyBorder="1"/>
    <xf numFmtId="0" fontId="0" fillId="0" borderId="20" xfId="0" applyBorder="1"/>
    <xf numFmtId="3" fontId="4" fillId="3" borderId="1" xfId="0" applyNumberFormat="1" applyFont="1" applyFill="1" applyBorder="1"/>
    <xf numFmtId="3" fontId="4" fillId="5" borderId="1" xfId="0" applyNumberFormat="1" applyFont="1" applyFill="1" applyBorder="1"/>
    <xf numFmtId="0" fontId="0" fillId="0" borderId="8" xfId="0" applyNumberForma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3" fontId="5" fillId="0" borderId="9" xfId="0" applyNumberFormat="1" applyFont="1" applyBorder="1"/>
    <xf numFmtId="0" fontId="3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4" fillId="3" borderId="2" xfId="0" applyFont="1" applyFill="1" applyBorder="1" applyAlignment="1">
      <alignment horizontal="center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Border="1" applyAlignment="1" applyProtection="1">
      <alignment vertical="center" wrapText="1"/>
    </xf>
    <xf numFmtId="3" fontId="15" fillId="3" borderId="1" xfId="1" applyNumberFormat="1" applyFont="1" applyFill="1" applyBorder="1" applyAlignment="1" applyProtection="1">
      <alignment horizontal="right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1" xfId="0" applyFont="1" applyBorder="1"/>
    <xf numFmtId="0" fontId="20" fillId="0" borderId="4" xfId="0" applyFont="1" applyBorder="1" applyAlignment="1">
      <alignment horizontal="left"/>
    </xf>
    <xf numFmtId="0" fontId="19" fillId="0" borderId="4" xfId="0" applyFont="1" applyBorder="1"/>
    <xf numFmtId="0" fontId="19" fillId="0" borderId="22" xfId="0" applyFont="1" applyBorder="1"/>
    <xf numFmtId="0" fontId="23" fillId="0" borderId="1" xfId="0" applyFont="1" applyBorder="1"/>
    <xf numFmtId="0" fontId="25" fillId="0" borderId="8" xfId="0" applyFont="1" applyBorder="1"/>
    <xf numFmtId="0" fontId="25" fillId="0" borderId="1" xfId="0" applyFont="1" applyBorder="1"/>
    <xf numFmtId="3" fontId="23" fillId="0" borderId="1" xfId="0" applyNumberFormat="1" applyFont="1" applyBorder="1"/>
    <xf numFmtId="3" fontId="25" fillId="3" borderId="1" xfId="0" applyNumberFormat="1" applyFont="1" applyFill="1" applyBorder="1"/>
    <xf numFmtId="3" fontId="25" fillId="0" borderId="6" xfId="0" applyNumberFormat="1" applyFont="1" applyBorder="1"/>
    <xf numFmtId="3" fontId="25" fillId="0" borderId="1" xfId="0" applyNumberFormat="1" applyFont="1" applyBorder="1"/>
    <xf numFmtId="0" fontId="26" fillId="0" borderId="1" xfId="0" applyFont="1" applyBorder="1"/>
    <xf numFmtId="0" fontId="27" fillId="0" borderId="8" xfId="0" applyFont="1" applyBorder="1"/>
    <xf numFmtId="0" fontId="27" fillId="0" borderId="1" xfId="0" applyFont="1" applyBorder="1"/>
    <xf numFmtId="3" fontId="26" fillId="0" borderId="1" xfId="0" applyNumberFormat="1" applyFont="1" applyBorder="1"/>
    <xf numFmtId="3" fontId="26" fillId="3" borderId="1" xfId="0" applyNumberFormat="1" applyFont="1" applyFill="1" applyBorder="1"/>
    <xf numFmtId="3" fontId="26" fillId="0" borderId="6" xfId="0" applyNumberFormat="1" applyFont="1" applyBorder="1"/>
    <xf numFmtId="0" fontId="25" fillId="4" borderId="1" xfId="0" applyFont="1" applyFill="1" applyBorder="1"/>
    <xf numFmtId="0" fontId="25" fillId="4" borderId="8" xfId="0" applyFont="1" applyFill="1" applyBorder="1"/>
    <xf numFmtId="3" fontId="23" fillId="4" borderId="1" xfId="0" applyNumberFormat="1" applyFont="1" applyFill="1" applyBorder="1"/>
    <xf numFmtId="3" fontId="23" fillId="5" borderId="1" xfId="0" applyNumberFormat="1" applyFont="1" applyFill="1" applyBorder="1"/>
    <xf numFmtId="3" fontId="23" fillId="4" borderId="12" xfId="0" applyNumberFormat="1" applyFont="1" applyFill="1" applyBorder="1"/>
    <xf numFmtId="0" fontId="23" fillId="3" borderId="1" xfId="0" applyFont="1" applyFill="1" applyBorder="1"/>
    <xf numFmtId="0" fontId="23" fillId="3" borderId="8" xfId="0" applyFont="1" applyFill="1" applyBorder="1"/>
    <xf numFmtId="3" fontId="23" fillId="3" borderId="1" xfId="0" applyNumberFormat="1" applyFont="1" applyFill="1" applyBorder="1"/>
    <xf numFmtId="3" fontId="23" fillId="3" borderId="12" xfId="0" applyNumberFormat="1" applyFont="1" applyFill="1" applyBorder="1"/>
    <xf numFmtId="0" fontId="23" fillId="0" borderId="8" xfId="0" applyFont="1" applyBorder="1"/>
    <xf numFmtId="3" fontId="28" fillId="3" borderId="1" xfId="0" applyNumberFormat="1" applyFont="1" applyFill="1" applyBorder="1"/>
    <xf numFmtId="3" fontId="23" fillId="0" borderId="5" xfId="0" applyNumberFormat="1" applyFont="1" applyBorder="1"/>
    <xf numFmtId="3" fontId="28" fillId="4" borderId="1" xfId="0" applyNumberFormat="1" applyFont="1" applyFill="1" applyBorder="1"/>
    <xf numFmtId="3" fontId="23" fillId="4" borderId="5" xfId="0" applyNumberFormat="1" applyFont="1" applyFill="1" applyBorder="1"/>
    <xf numFmtId="3" fontId="23" fillId="3" borderId="5" xfId="0" applyNumberFormat="1" applyFont="1" applyFill="1" applyBorder="1"/>
    <xf numFmtId="3" fontId="25" fillId="4" borderId="1" xfId="0" applyNumberFormat="1" applyFont="1" applyFill="1" applyBorder="1"/>
    <xf numFmtId="3" fontId="29" fillId="4" borderId="1" xfId="0" applyNumberFormat="1" applyFont="1" applyFill="1" applyBorder="1"/>
    <xf numFmtId="3" fontId="25" fillId="4" borderId="5" xfId="0" applyNumberFormat="1" applyFont="1" applyFill="1" applyBorder="1"/>
    <xf numFmtId="0" fontId="25" fillId="5" borderId="1" xfId="0" applyFont="1" applyFill="1" applyBorder="1"/>
    <xf numFmtId="0" fontId="25" fillId="5" borderId="8" xfId="0" applyFont="1" applyFill="1" applyBorder="1"/>
    <xf numFmtId="3" fontId="28" fillId="5" borderId="1" xfId="0" applyNumberFormat="1" applyFont="1" applyFill="1" applyBorder="1"/>
    <xf numFmtId="3" fontId="23" fillId="5" borderId="5" xfId="0" applyNumberFormat="1" applyFont="1" applyFill="1" applyBorder="1"/>
    <xf numFmtId="3" fontId="26" fillId="0" borderId="5" xfId="0" applyNumberFormat="1" applyFont="1" applyBorder="1"/>
    <xf numFmtId="3" fontId="25" fillId="5" borderId="1" xfId="0" applyNumberFormat="1" applyFont="1" applyFill="1" applyBorder="1"/>
    <xf numFmtId="3" fontId="29" fillId="5" borderId="1" xfId="0" applyNumberFormat="1" applyFont="1" applyFill="1" applyBorder="1"/>
    <xf numFmtId="3" fontId="25" fillId="5" borderId="5" xfId="0" applyNumberFormat="1" applyFont="1" applyFill="1" applyBorder="1"/>
    <xf numFmtId="0" fontId="23" fillId="0" borderId="3" xfId="0" applyFont="1" applyBorder="1"/>
    <xf numFmtId="0" fontId="23" fillId="0" borderId="10" xfId="0" applyFont="1" applyBorder="1"/>
    <xf numFmtId="3" fontId="23" fillId="0" borderId="10" xfId="0" applyNumberFormat="1" applyFont="1" applyBorder="1"/>
    <xf numFmtId="3" fontId="28" fillId="3" borderId="10" xfId="0" applyNumberFormat="1" applyFont="1" applyFill="1" applyBorder="1"/>
    <xf numFmtId="3" fontId="23" fillId="0" borderId="11" xfId="0" applyNumberFormat="1" applyFont="1" applyBorder="1"/>
    <xf numFmtId="0" fontId="23" fillId="0" borderId="20" xfId="0" applyFont="1" applyBorder="1"/>
    <xf numFmtId="0" fontId="23" fillId="0" borderId="13" xfId="0" applyFont="1" applyBorder="1"/>
    <xf numFmtId="3" fontId="23" fillId="0" borderId="13" xfId="0" applyNumberFormat="1" applyFont="1" applyBorder="1"/>
    <xf numFmtId="3" fontId="28" fillId="3" borderId="13" xfId="0" applyNumberFormat="1" applyFont="1" applyFill="1" applyBorder="1"/>
    <xf numFmtId="3" fontId="23" fillId="0" borderId="14" xfId="0" applyNumberFormat="1" applyFont="1" applyBorder="1"/>
    <xf numFmtId="0" fontId="23" fillId="0" borderId="21" xfId="0" applyFont="1" applyBorder="1"/>
    <xf numFmtId="0" fontId="23" fillId="0" borderId="9" xfId="0" applyFont="1" applyBorder="1"/>
    <xf numFmtId="3" fontId="23" fillId="0" borderId="9" xfId="0" applyNumberFormat="1" applyFont="1" applyBorder="1"/>
    <xf numFmtId="3" fontId="28" fillId="3" borderId="9" xfId="0" applyNumberFormat="1" applyFont="1" applyFill="1" applyBorder="1"/>
    <xf numFmtId="3" fontId="23" fillId="0" borderId="12" xfId="0" applyNumberFormat="1" applyFont="1" applyBorder="1"/>
    <xf numFmtId="14" fontId="25" fillId="5" borderId="1" xfId="0" applyNumberFormat="1" applyFont="1" applyFill="1" applyBorder="1" applyAlignment="1">
      <alignment horizontal="left"/>
    </xf>
    <xf numFmtId="0" fontId="23" fillId="5" borderId="1" xfId="0" applyFont="1" applyFill="1" applyBorder="1"/>
    <xf numFmtId="0" fontId="23" fillId="0" borderId="0" xfId="0" applyFont="1"/>
    <xf numFmtId="0" fontId="4" fillId="0" borderId="0" xfId="0" applyFont="1" applyBorder="1"/>
    <xf numFmtId="3" fontId="4" fillId="3" borderId="0" xfId="0" applyNumberFormat="1" applyFont="1" applyFill="1" applyBorder="1"/>
    <xf numFmtId="3" fontId="4" fillId="0" borderId="0" xfId="0" applyNumberFormat="1" applyFont="1" applyBorder="1"/>
    <xf numFmtId="3" fontId="5" fillId="3" borderId="9" xfId="0" applyNumberFormat="1" applyFont="1" applyFill="1" applyBorder="1"/>
    <xf numFmtId="0" fontId="4" fillId="5" borderId="8" xfId="0" applyNumberFormat="1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3" fontId="4" fillId="5" borderId="6" xfId="0" applyNumberFormat="1" applyFont="1" applyFill="1" applyBorder="1"/>
    <xf numFmtId="3" fontId="4" fillId="5" borderId="8" xfId="0" applyNumberFormat="1" applyFont="1" applyFill="1" applyBorder="1"/>
    <xf numFmtId="0" fontId="19" fillId="0" borderId="0" xfId="0" applyFont="1" applyBorder="1"/>
    <xf numFmtId="0" fontId="4" fillId="3" borderId="24" xfId="0" applyFont="1" applyFill="1" applyBorder="1" applyAlignment="1">
      <alignment horizontal="center"/>
    </xf>
    <xf numFmtId="3" fontId="3" fillId="3" borderId="9" xfId="0" applyNumberFormat="1" applyFont="1" applyFill="1" applyBorder="1"/>
    <xf numFmtId="3" fontId="3" fillId="3" borderId="16" xfId="0" applyNumberFormat="1" applyFont="1" applyFill="1" applyBorder="1"/>
    <xf numFmtId="3" fontId="4" fillId="3" borderId="2" xfId="0" applyNumberFormat="1" applyFont="1" applyFill="1" applyBorder="1"/>
    <xf numFmtId="3" fontId="4" fillId="3" borderId="25" xfId="0" applyNumberFormat="1" applyFont="1" applyFill="1" applyBorder="1"/>
    <xf numFmtId="3" fontId="9" fillId="3" borderId="9" xfId="0" applyNumberFormat="1" applyFont="1" applyFill="1" applyBorder="1"/>
    <xf numFmtId="3" fontId="9" fillId="5" borderId="9" xfId="0" applyNumberFormat="1" applyFont="1" applyFill="1" applyBorder="1"/>
    <xf numFmtId="3" fontId="11" fillId="3" borderId="9" xfId="0" applyNumberFormat="1" applyFont="1" applyFill="1" applyBorder="1"/>
    <xf numFmtId="3" fontId="13" fillId="3" borderId="9" xfId="0" applyNumberFormat="1" applyFont="1" applyFill="1" applyBorder="1"/>
    <xf numFmtId="3" fontId="1" fillId="3" borderId="9" xfId="0" applyNumberFormat="1" applyFont="1" applyFill="1" applyBorder="1"/>
    <xf numFmtId="0" fontId="9" fillId="3" borderId="1" xfId="0" applyFont="1" applyFill="1" applyBorder="1" applyAlignment="1">
      <alignment horizontal="left"/>
    </xf>
    <xf numFmtId="3" fontId="1" fillId="2" borderId="9" xfId="0" applyNumberFormat="1" applyFont="1" applyFill="1" applyBorder="1"/>
    <xf numFmtId="3" fontId="9" fillId="3" borderId="13" xfId="0" applyNumberFormat="1" applyFont="1" applyFill="1" applyBorder="1"/>
    <xf numFmtId="3" fontId="0" fillId="3" borderId="6" xfId="0" applyNumberFormat="1" applyFont="1" applyFill="1" applyBorder="1"/>
    <xf numFmtId="3" fontId="5" fillId="3" borderId="6" xfId="0" applyNumberFormat="1" applyFont="1" applyFill="1" applyBorder="1"/>
    <xf numFmtId="3" fontId="6" fillId="4" borderId="8" xfId="0" applyNumberFormat="1" applyFont="1" applyFill="1" applyBorder="1"/>
    <xf numFmtId="3" fontId="9" fillId="4" borderId="8" xfId="0" applyNumberFormat="1" applyFont="1" applyFill="1" applyBorder="1"/>
    <xf numFmtId="3" fontId="0" fillId="4" borderId="8" xfId="0" applyNumberFormat="1" applyFont="1" applyFill="1" applyBorder="1"/>
    <xf numFmtId="0" fontId="0" fillId="0" borderId="0" xfId="0" applyFont="1"/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30" fillId="0" borderId="2" xfId="0" applyFont="1" applyBorder="1"/>
    <xf numFmtId="0" fontId="0" fillId="0" borderId="10" xfId="0" applyFont="1" applyBorder="1"/>
    <xf numFmtId="0" fontId="0" fillId="0" borderId="3" xfId="0" applyFont="1" applyBorder="1"/>
    <xf numFmtId="0" fontId="0" fillId="0" borderId="23" xfId="0" applyFont="1" applyBorder="1"/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0" borderId="9" xfId="0" applyFont="1" applyBorder="1"/>
    <xf numFmtId="0" fontId="0" fillId="0" borderId="21" xfId="0" applyFont="1" applyBorder="1" applyAlignment="1">
      <alignment horizontal="center"/>
    </xf>
    <xf numFmtId="0" fontId="24" fillId="3" borderId="6" xfId="0" applyFont="1" applyFill="1" applyBorder="1" applyAlignment="1">
      <alignment horizontal="center" wrapText="1"/>
    </xf>
    <xf numFmtId="3" fontId="25" fillId="3" borderId="6" xfId="0" applyNumberFormat="1" applyFont="1" applyFill="1" applyBorder="1"/>
    <xf numFmtId="3" fontId="26" fillId="3" borderId="6" xfId="0" applyNumberFormat="1" applyFont="1" applyFill="1" applyBorder="1"/>
    <xf numFmtId="0" fontId="31" fillId="0" borderId="8" xfId="0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32" fillId="3" borderId="1" xfId="0" applyFont="1" applyFill="1" applyBorder="1" applyAlignment="1">
      <alignment horizontal="center" wrapText="1"/>
    </xf>
    <xf numFmtId="0" fontId="32" fillId="3" borderId="6" xfId="0" applyFont="1" applyFill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3" fontId="25" fillId="5" borderId="6" xfId="0" applyNumberFormat="1" applyFont="1" applyFill="1" applyBorder="1"/>
    <xf numFmtId="3" fontId="23" fillId="3" borderId="6" xfId="0" applyNumberFormat="1" applyFont="1" applyFill="1" applyBorder="1"/>
    <xf numFmtId="3" fontId="23" fillId="5" borderId="6" xfId="0" applyNumberFormat="1" applyFont="1" applyFill="1" applyBorder="1"/>
    <xf numFmtId="0" fontId="33" fillId="0" borderId="2" xfId="0" applyFont="1" applyBorder="1" applyAlignment="1">
      <alignment horizontal="left" wrapText="1"/>
    </xf>
    <xf numFmtId="0" fontId="34" fillId="0" borderId="25" xfId="0" quotePrefix="1" applyFont="1" applyBorder="1" applyAlignment="1">
      <alignment horizontal="left" wrapText="1"/>
    </xf>
    <xf numFmtId="0" fontId="34" fillId="0" borderId="25" xfId="0" quotePrefix="1" applyFont="1" applyBorder="1" applyAlignment="1">
      <alignment horizontal="center" wrapText="1"/>
    </xf>
    <xf numFmtId="0" fontId="34" fillId="0" borderId="25" xfId="0" quotePrefix="1" applyNumberFormat="1" applyFont="1" applyFill="1" applyBorder="1" applyAlignment="1" applyProtection="1">
      <alignment horizontal="left"/>
    </xf>
    <xf numFmtId="0" fontId="35" fillId="0" borderId="10" xfId="0" applyNumberFormat="1" applyFont="1" applyFill="1" applyBorder="1" applyAlignment="1" applyProtection="1">
      <alignment horizontal="center" wrapText="1"/>
    </xf>
    <xf numFmtId="0" fontId="36" fillId="0" borderId="10" xfId="0" applyNumberFormat="1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vertical="center" wrapText="1"/>
    </xf>
    <xf numFmtId="0" fontId="37" fillId="0" borderId="7" xfId="0" applyNumberFormat="1" applyFont="1" applyFill="1" applyBorder="1" applyAlignment="1" applyProtection="1">
      <alignment horizontal="center" wrapText="1"/>
    </xf>
    <xf numFmtId="0" fontId="37" fillId="0" borderId="8" xfId="0" applyNumberFormat="1" applyFont="1" applyFill="1" applyBorder="1" applyAlignment="1" applyProtection="1">
      <alignment horizontal="center" vertical="center" wrapText="1"/>
    </xf>
    <xf numFmtId="3" fontId="16" fillId="0" borderId="1" xfId="0" applyNumberFormat="1" applyFont="1" applyFill="1" applyBorder="1" applyAlignment="1">
      <alignment horizontal="right"/>
    </xf>
    <xf numFmtId="3" fontId="16" fillId="3" borderId="1" xfId="0" applyNumberFormat="1" applyFont="1" applyFill="1" applyBorder="1" applyAlignment="1">
      <alignment horizontal="right"/>
    </xf>
    <xf numFmtId="0" fontId="17" fillId="3" borderId="6" xfId="0" applyFont="1" applyFill="1" applyBorder="1" applyAlignment="1">
      <alignment horizontal="left"/>
    </xf>
    <xf numFmtId="0" fontId="18" fillId="3" borderId="7" xfId="0" applyNumberFormat="1" applyFont="1" applyFill="1" applyBorder="1" applyAlignment="1" applyProtection="1"/>
    <xf numFmtId="3" fontId="15" fillId="3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 applyProtection="1">
      <alignment horizontal="right" wrapText="1"/>
    </xf>
    <xf numFmtId="3" fontId="16" fillId="0" borderId="1" xfId="0" applyNumberFormat="1" applyFont="1" applyBorder="1" applyAlignment="1">
      <alignment horizontal="right"/>
    </xf>
    <xf numFmtId="3" fontId="15" fillId="3" borderId="10" xfId="0" applyNumberFormat="1" applyFont="1" applyFill="1" applyBorder="1" applyAlignment="1" applyProtection="1">
      <alignment horizontal="right" wrapText="1"/>
    </xf>
    <xf numFmtId="3" fontId="15" fillId="3" borderId="10" xfId="0" applyNumberFormat="1" applyFont="1" applyFill="1" applyBorder="1" applyAlignment="1">
      <alignment horizontal="right"/>
    </xf>
    <xf numFmtId="3" fontId="15" fillId="3" borderId="2" xfId="0" applyNumberFormat="1" applyFont="1" applyFill="1" applyBorder="1" applyAlignment="1" applyProtection="1">
      <alignment horizontal="right" wrapText="1"/>
    </xf>
    <xf numFmtId="3" fontId="16" fillId="3" borderId="7" xfId="0" applyNumberFormat="1" applyFont="1" applyFill="1" applyBorder="1" applyAlignment="1">
      <alignment horizontal="right"/>
    </xf>
    <xf numFmtId="1" fontId="16" fillId="3" borderId="9" xfId="0" quotePrefix="1" applyNumberFormat="1" applyFont="1" applyFill="1" applyBorder="1" applyAlignment="1">
      <alignment horizontal="right"/>
    </xf>
    <xf numFmtId="3" fontId="16" fillId="3" borderId="9" xfId="0" quotePrefix="1" applyNumberFormat="1" applyFont="1" applyFill="1" applyBorder="1" applyAlignment="1">
      <alignment horizontal="right"/>
    </xf>
    <xf numFmtId="3" fontId="16" fillId="3" borderId="13" xfId="0" applyNumberFormat="1" applyFont="1" applyFill="1" applyBorder="1" applyAlignment="1">
      <alignment horizontal="right"/>
    </xf>
    <xf numFmtId="1" fontId="16" fillId="3" borderId="9" xfId="0" quotePrefix="1" applyNumberFormat="1" applyFont="1" applyFill="1" applyBorder="1" applyAlignment="1">
      <alignment horizontal="right" vertical="center"/>
    </xf>
    <xf numFmtId="1" fontId="16" fillId="3" borderId="15" xfId="0" applyNumberFormat="1" applyFont="1" applyFill="1" applyBorder="1" applyAlignment="1" applyProtection="1">
      <alignment horizontal="right" wrapText="1"/>
    </xf>
    <xf numFmtId="0" fontId="16" fillId="0" borderId="10" xfId="0" quotePrefix="1" applyNumberFormat="1" applyFont="1" applyFill="1" applyBorder="1" applyAlignment="1" applyProtection="1">
      <alignment horizontal="right" vertical="center" wrapText="1"/>
    </xf>
    <xf numFmtId="3" fontId="16" fillId="3" borderId="10" xfId="0" applyNumberFormat="1" applyFont="1" applyFill="1" applyBorder="1" applyAlignment="1">
      <alignment horizontal="right"/>
    </xf>
    <xf numFmtId="0" fontId="16" fillId="0" borderId="2" xfId="0" quotePrefix="1" applyNumberFormat="1" applyFont="1" applyFill="1" applyBorder="1" applyAlignment="1" applyProtection="1">
      <alignment horizontal="right" vertical="center" wrapText="1"/>
    </xf>
    <xf numFmtId="1" fontId="16" fillId="0" borderId="9" xfId="0" quotePrefix="1" applyNumberFormat="1" applyFont="1" applyFill="1" applyBorder="1" applyAlignment="1" applyProtection="1">
      <alignment horizontal="right" vertical="center" wrapText="1"/>
    </xf>
    <xf numFmtId="3" fontId="16" fillId="0" borderId="9" xfId="0" quotePrefix="1" applyNumberFormat="1" applyFont="1" applyFill="1" applyBorder="1" applyAlignment="1" applyProtection="1">
      <alignment horizontal="right" vertical="center" wrapText="1"/>
    </xf>
    <xf numFmtId="1" fontId="16" fillId="0" borderId="15" xfId="0" quotePrefix="1" applyNumberFormat="1" applyFont="1" applyFill="1" applyBorder="1" applyAlignment="1" applyProtection="1">
      <alignment horizontal="right" vertical="center" wrapText="1"/>
    </xf>
    <xf numFmtId="3" fontId="16" fillId="0" borderId="6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wrapText="1"/>
    </xf>
    <xf numFmtId="0" fontId="16" fillId="0" borderId="7" xfId="0" applyNumberFormat="1" applyFont="1" applyFill="1" applyBorder="1" applyAlignment="1" applyProtection="1">
      <alignment wrapText="1"/>
    </xf>
    <xf numFmtId="3" fontId="15" fillId="3" borderId="21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3" fontId="16" fillId="3" borderId="1" xfId="1" applyNumberFormat="1" applyFont="1" applyFill="1" applyBorder="1" applyAlignment="1" applyProtection="1">
      <alignment horizontal="right" wrapText="1"/>
    </xf>
    <xf numFmtId="3" fontId="15" fillId="3" borderId="9" xfId="0" applyNumberFormat="1" applyFont="1" applyFill="1" applyBorder="1" applyAlignment="1">
      <alignment horizontal="right"/>
    </xf>
    <xf numFmtId="3" fontId="16" fillId="3" borderId="9" xfId="0" applyNumberFormat="1" applyFont="1" applyFill="1" applyBorder="1" applyAlignment="1">
      <alignment horizontal="right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3" fontId="16" fillId="3" borderId="7" xfId="0" applyNumberFormat="1" applyFont="1" applyFill="1" applyBorder="1" applyAlignment="1">
      <alignment horizontal="right" vertical="center"/>
    </xf>
    <xf numFmtId="3" fontId="16" fillId="3" borderId="8" xfId="0" applyNumberFormat="1" applyFont="1" applyFill="1" applyBorder="1" applyAlignment="1">
      <alignment horizontal="right"/>
    </xf>
    <xf numFmtId="0" fontId="38" fillId="0" borderId="6" xfId="0" applyFont="1" applyBorder="1"/>
    <xf numFmtId="0" fontId="16" fillId="0" borderId="7" xfId="0" applyFont="1" applyBorder="1" applyAlignment="1">
      <alignment horizontal="left" wrapText="1"/>
    </xf>
    <xf numFmtId="0" fontId="16" fillId="0" borderId="7" xfId="0" quotePrefix="1" applyFont="1" applyBorder="1" applyAlignment="1">
      <alignment horizontal="left" wrapText="1"/>
    </xf>
    <xf numFmtId="0" fontId="16" fillId="0" borderId="7" xfId="0" quotePrefix="1" applyFont="1" applyBorder="1" applyAlignment="1">
      <alignment horizontal="center" wrapText="1"/>
    </xf>
    <xf numFmtId="0" fontId="16" fillId="0" borderId="7" xfId="0" quotePrefix="1" applyNumberFormat="1" applyFont="1" applyFill="1" applyBorder="1" applyAlignment="1" applyProtection="1">
      <alignment horizontal="left"/>
    </xf>
    <xf numFmtId="0" fontId="18" fillId="0" borderId="6" xfId="0" quotePrefix="1" applyNumberFormat="1" applyFont="1" applyFill="1" applyBorder="1" applyAlignment="1" applyProtection="1">
      <alignment horizontal="left" wrapText="1"/>
    </xf>
    <xf numFmtId="0" fontId="18" fillId="0" borderId="7" xfId="0" quotePrefix="1" applyNumberFormat="1" applyFont="1" applyFill="1" applyBorder="1" applyAlignment="1" applyProtection="1">
      <alignment horizontal="left" wrapText="1"/>
    </xf>
    <xf numFmtId="0" fontId="18" fillId="0" borderId="8" xfId="0" quotePrefix="1" applyNumberFormat="1" applyFont="1" applyFill="1" applyBorder="1" applyAlignment="1" applyProtection="1">
      <alignment horizontal="left" wrapText="1"/>
    </xf>
    <xf numFmtId="0" fontId="15" fillId="0" borderId="6" xfId="0" applyNumberFormat="1" applyFont="1" applyFill="1" applyBorder="1" applyAlignment="1" applyProtection="1">
      <alignment horizontal="center" wrapText="1"/>
    </xf>
    <xf numFmtId="0" fontId="15" fillId="0" borderId="7" xfId="0" applyNumberFormat="1" applyFont="1" applyFill="1" applyBorder="1" applyAlignment="1" applyProtection="1">
      <alignment horizontal="center" wrapText="1"/>
    </xf>
    <xf numFmtId="0" fontId="15" fillId="0" borderId="8" xfId="0" applyNumberFormat="1" applyFont="1" applyFill="1" applyBorder="1" applyAlignment="1" applyProtection="1">
      <alignment horizontal="center" wrapText="1"/>
    </xf>
    <xf numFmtId="0" fontId="16" fillId="0" borderId="6" xfId="0" applyNumberFormat="1" applyFont="1" applyFill="1" applyBorder="1" applyAlignment="1" applyProtection="1">
      <alignment horizontal="center" wrapText="1"/>
    </xf>
    <xf numFmtId="0" fontId="16" fillId="0" borderId="7" xfId="0" applyNumberFormat="1" applyFont="1" applyFill="1" applyBorder="1" applyAlignment="1" applyProtection="1">
      <alignment horizontal="center" wrapText="1"/>
    </xf>
    <xf numFmtId="0" fontId="16" fillId="0" borderId="8" xfId="0" applyNumberFormat="1" applyFont="1" applyFill="1" applyBorder="1" applyAlignment="1" applyProtection="1">
      <alignment horizontal="center" wrapText="1"/>
    </xf>
    <xf numFmtId="0" fontId="16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wrapText="1"/>
    </xf>
    <xf numFmtId="0" fontId="16" fillId="0" borderId="6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3" borderId="6" xfId="0" applyNumberFormat="1" applyFont="1" applyFill="1" applyBorder="1" applyAlignment="1" applyProtection="1">
      <alignment horizontal="left" wrapText="1"/>
    </xf>
    <xf numFmtId="0" fontId="16" fillId="3" borderId="7" xfId="0" applyNumberFormat="1" applyFont="1" applyFill="1" applyBorder="1" applyAlignment="1" applyProtection="1">
      <alignment horizontal="left" wrapText="1"/>
    </xf>
    <xf numFmtId="0" fontId="16" fillId="3" borderId="8" xfId="0" applyNumberFormat="1" applyFont="1" applyFill="1" applyBorder="1" applyAlignment="1" applyProtection="1">
      <alignment horizontal="left" wrapText="1"/>
    </xf>
    <xf numFmtId="0" fontId="16" fillId="0" borderId="6" xfId="0" quotePrefix="1" applyNumberFormat="1" applyFont="1" applyFill="1" applyBorder="1" applyAlignment="1" applyProtection="1">
      <alignment horizontal="left" vertical="center" wrapText="1"/>
    </xf>
    <xf numFmtId="0" fontId="16" fillId="0" borderId="7" xfId="0" quotePrefix="1" applyNumberFormat="1" applyFont="1" applyFill="1" applyBorder="1" applyAlignment="1" applyProtection="1">
      <alignment horizontal="left" vertical="center" wrapText="1"/>
    </xf>
    <xf numFmtId="0" fontId="16" fillId="0" borderId="8" xfId="0" quotePrefix="1" applyNumberFormat="1" applyFont="1" applyFill="1" applyBorder="1" applyAlignment="1" applyProtection="1">
      <alignment horizontal="left" vertical="center" wrapText="1"/>
    </xf>
    <xf numFmtId="0" fontId="18" fillId="3" borderId="6" xfId="0" quotePrefix="1" applyNumberFormat="1" applyFont="1" applyFill="1" applyBorder="1" applyAlignment="1" applyProtection="1">
      <alignment horizontal="left" wrapText="1"/>
    </xf>
    <xf numFmtId="0" fontId="18" fillId="3" borderId="7" xfId="0" quotePrefix="1" applyNumberFormat="1" applyFont="1" applyFill="1" applyBorder="1" applyAlignment="1" applyProtection="1">
      <alignment horizontal="left" wrapText="1"/>
    </xf>
    <xf numFmtId="2" fontId="16" fillId="0" borderId="6" xfId="0" quotePrefix="1" applyNumberFormat="1" applyFont="1" applyFill="1" applyBorder="1" applyAlignment="1" applyProtection="1">
      <alignment horizontal="left" vertical="center" wrapText="1"/>
    </xf>
    <xf numFmtId="2" fontId="16" fillId="0" borderId="7" xfId="0" quotePrefix="1" applyNumberFormat="1" applyFont="1" applyFill="1" applyBorder="1" applyAlignment="1" applyProtection="1">
      <alignment horizontal="left" vertical="center" wrapText="1"/>
    </xf>
    <xf numFmtId="2" fontId="16" fillId="0" borderId="8" xfId="0" quotePrefix="1" applyNumberFormat="1" applyFont="1" applyFill="1" applyBorder="1" applyAlignment="1" applyProtection="1">
      <alignment horizontal="left" vertical="center" wrapText="1"/>
    </xf>
    <xf numFmtId="0" fontId="18" fillId="0" borderId="6" xfId="0" applyNumberFormat="1" applyFont="1" applyFill="1" applyBorder="1" applyAlignment="1" applyProtection="1">
      <alignment horizontal="left" wrapText="1"/>
    </xf>
    <xf numFmtId="0" fontId="18" fillId="0" borderId="7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6" xfId="0" quotePrefix="1" applyFont="1" applyFill="1" applyBorder="1" applyAlignment="1">
      <alignment horizontal="left"/>
    </xf>
    <xf numFmtId="0" fontId="18" fillId="0" borderId="7" xfId="0" quotePrefix="1" applyFont="1" applyFill="1" applyBorder="1" applyAlignment="1">
      <alignment horizontal="left"/>
    </xf>
    <xf numFmtId="0" fontId="18" fillId="0" borderId="8" xfId="0" quotePrefix="1" applyFont="1" applyFill="1" applyBorder="1" applyAlignment="1">
      <alignment horizontal="left"/>
    </xf>
    <xf numFmtId="0" fontId="18" fillId="0" borderId="6" xfId="0" quotePrefix="1" applyFont="1" applyBorder="1" applyAlignment="1">
      <alignment horizontal="left"/>
    </xf>
    <xf numFmtId="0" fontId="18" fillId="0" borderId="7" xfId="0" quotePrefix="1" applyFont="1" applyBorder="1" applyAlignment="1">
      <alignment horizontal="left"/>
    </xf>
    <xf numFmtId="0" fontId="18" fillId="0" borderId="8" xfId="0" quotePrefix="1" applyFont="1" applyBorder="1" applyAlignment="1">
      <alignment horizontal="left"/>
    </xf>
    <xf numFmtId="0" fontId="17" fillId="3" borderId="6" xfId="0" quotePrefix="1" applyNumberFormat="1" applyFont="1" applyFill="1" applyBorder="1" applyAlignment="1" applyProtection="1">
      <alignment horizontal="left" wrapText="1"/>
    </xf>
    <xf numFmtId="0" fontId="17" fillId="3" borderId="7" xfId="0" quotePrefix="1" applyNumberFormat="1" applyFont="1" applyFill="1" applyBorder="1" applyAlignment="1" applyProtection="1">
      <alignment horizontal="left" wrapText="1"/>
    </xf>
    <xf numFmtId="0" fontId="17" fillId="3" borderId="8" xfId="0" quotePrefix="1" applyNumberFormat="1" applyFont="1" applyFill="1" applyBorder="1" applyAlignment="1" applyProtection="1">
      <alignment horizontal="left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6" fillId="0" borderId="23" xfId="1" applyNumberFormat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 wrapText="1"/>
    </xf>
    <xf numFmtId="0" fontId="17" fillId="3" borderId="6" xfId="0" applyNumberFormat="1" applyFont="1" applyFill="1" applyBorder="1" applyAlignment="1" applyProtection="1">
      <alignment horizontal="left" wrapText="1"/>
    </xf>
    <xf numFmtId="0" fontId="17" fillId="3" borderId="7" xfId="0" applyNumberFormat="1" applyFont="1" applyFill="1" applyBorder="1" applyAlignment="1" applyProtection="1">
      <alignment horizontal="left" wrapText="1"/>
    </xf>
    <xf numFmtId="0" fontId="17" fillId="3" borderId="8" xfId="0" applyNumberFormat="1" applyFont="1" applyFill="1" applyBorder="1" applyAlignment="1" applyProtection="1">
      <alignment horizontal="left" wrapText="1"/>
    </xf>
  </cellXfs>
  <cellStyles count="2">
    <cellStyle name="Normalno" xfId="0" builtinId="0"/>
    <cellStyle name="Obično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Normal="100" workbookViewId="0">
      <selection activeCell="C27" sqref="C27"/>
    </sheetView>
  </sheetViews>
  <sheetFormatPr defaultRowHeight="15" x14ac:dyDescent="0.25"/>
  <cols>
    <col min="5" max="5" width="24.28515625" customWidth="1"/>
    <col min="6" max="7" width="14.140625" customWidth="1"/>
    <col min="8" max="8" width="15.28515625" customWidth="1"/>
    <col min="9" max="9" width="14.140625" customWidth="1"/>
    <col min="10" max="10" width="15.42578125" customWidth="1"/>
    <col min="11" max="11" width="15.5703125" customWidth="1"/>
  </cols>
  <sheetData>
    <row r="1" spans="1:17" ht="30" customHeight="1" x14ac:dyDescent="0.25">
      <c r="A1" s="374" t="s">
        <v>187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7" x14ac:dyDescent="0.25">
      <c r="A2" s="374" t="s">
        <v>41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7" s="19" customFormat="1" x14ac:dyDescent="0.25">
      <c r="A3" s="376" t="s">
        <v>223</v>
      </c>
      <c r="B3" s="376"/>
      <c r="C3" s="376"/>
      <c r="D3" s="376"/>
      <c r="E3" s="156"/>
      <c r="F3" s="156"/>
      <c r="G3" s="156"/>
      <c r="H3" s="156"/>
      <c r="I3" s="156"/>
      <c r="J3" s="157"/>
      <c r="K3" s="157"/>
    </row>
    <row r="4" spans="1:17" x14ac:dyDescent="0.25">
      <c r="A4" s="375" t="s">
        <v>224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17" ht="26.25" x14ac:dyDescent="0.25">
      <c r="A5" s="287"/>
      <c r="B5" s="288"/>
      <c r="C5" s="288"/>
      <c r="D5" s="289"/>
      <c r="E5" s="290"/>
      <c r="F5" s="291" t="s">
        <v>201</v>
      </c>
      <c r="G5" s="291" t="s">
        <v>202</v>
      </c>
      <c r="H5" s="291" t="s">
        <v>161</v>
      </c>
      <c r="I5" s="292" t="s">
        <v>203</v>
      </c>
      <c r="J5" s="291" t="s">
        <v>204</v>
      </c>
      <c r="K5" s="293" t="s">
        <v>205</v>
      </c>
      <c r="L5" s="10"/>
      <c r="M5" s="10"/>
      <c r="N5" s="10"/>
      <c r="O5" s="10"/>
      <c r="P5" s="10"/>
      <c r="Q5" s="10"/>
    </row>
    <row r="6" spans="1:17" ht="15.75" x14ac:dyDescent="0.25">
      <c r="A6" s="333" t="s">
        <v>206</v>
      </c>
      <c r="B6" s="334"/>
      <c r="C6" s="335"/>
      <c r="D6" s="336"/>
      <c r="E6" s="337"/>
      <c r="F6" s="294"/>
      <c r="G6" s="294"/>
      <c r="H6" s="294"/>
      <c r="I6" s="294"/>
      <c r="J6" s="294"/>
      <c r="K6" s="295"/>
      <c r="L6" s="10"/>
      <c r="M6" s="10"/>
      <c r="N6" s="10"/>
      <c r="O6" s="10"/>
      <c r="P6" s="10"/>
      <c r="Q6" s="10"/>
    </row>
    <row r="7" spans="1:17" x14ac:dyDescent="0.25">
      <c r="A7" s="377" t="s">
        <v>207</v>
      </c>
      <c r="B7" s="378"/>
      <c r="C7" s="378"/>
      <c r="D7" s="378"/>
      <c r="E7" s="379"/>
      <c r="F7" s="324">
        <v>2707043</v>
      </c>
      <c r="G7" s="158">
        <v>3546292</v>
      </c>
      <c r="H7" s="327">
        <f>SUM(I7-G7)</f>
        <v>-171401</v>
      </c>
      <c r="I7" s="327">
        <v>3374891</v>
      </c>
      <c r="J7" s="327">
        <v>3038531</v>
      </c>
      <c r="K7" s="327">
        <v>2815294</v>
      </c>
    </row>
    <row r="8" spans="1:17" x14ac:dyDescent="0.25">
      <c r="A8" s="362" t="s">
        <v>208</v>
      </c>
      <c r="B8" s="363"/>
      <c r="C8" s="363"/>
      <c r="D8" s="363"/>
      <c r="E8" s="364"/>
      <c r="F8" s="325">
        <v>2707043</v>
      </c>
      <c r="G8" s="326">
        <v>3546292</v>
      </c>
      <c r="H8" s="328">
        <f t="shared" ref="H8:H13" si="0">SUM(I8-G8)</f>
        <v>-171401</v>
      </c>
      <c r="I8" s="296">
        <v>3374891</v>
      </c>
      <c r="J8" s="328">
        <v>3038531</v>
      </c>
      <c r="K8" s="328">
        <v>2815294</v>
      </c>
    </row>
    <row r="9" spans="1:17" x14ac:dyDescent="0.25">
      <c r="A9" s="365" t="s">
        <v>209</v>
      </c>
      <c r="B9" s="366"/>
      <c r="C9" s="366"/>
      <c r="D9" s="366"/>
      <c r="E9" s="367"/>
      <c r="F9" s="296">
        <v>0</v>
      </c>
      <c r="G9" s="326">
        <v>0</v>
      </c>
      <c r="H9" s="328">
        <f t="shared" si="0"/>
        <v>0</v>
      </c>
      <c r="I9" s="296">
        <v>0</v>
      </c>
      <c r="J9" s="328">
        <v>0</v>
      </c>
      <c r="K9" s="328">
        <v>0</v>
      </c>
    </row>
    <row r="10" spans="1:17" x14ac:dyDescent="0.25">
      <c r="A10" s="298" t="s">
        <v>210</v>
      </c>
      <c r="B10" s="299"/>
      <c r="C10" s="299"/>
      <c r="D10" s="299"/>
      <c r="E10" s="299"/>
      <c r="F10" s="300">
        <v>2707043</v>
      </c>
      <c r="G10" s="158">
        <v>3546292</v>
      </c>
      <c r="H10" s="327">
        <f t="shared" si="0"/>
        <v>-146505</v>
      </c>
      <c r="I10" s="300">
        <f>SUM(I11,I12)</f>
        <v>3399787</v>
      </c>
      <c r="J10" s="327">
        <v>3038531</v>
      </c>
      <c r="K10" s="327">
        <v>2815294</v>
      </c>
    </row>
    <row r="11" spans="1:17" x14ac:dyDescent="0.25">
      <c r="A11" s="338" t="s">
        <v>211</v>
      </c>
      <c r="B11" s="339"/>
      <c r="C11" s="339"/>
      <c r="D11" s="339"/>
      <c r="E11" s="340"/>
      <c r="F11" s="296">
        <v>2704443</v>
      </c>
      <c r="G11" s="296">
        <v>3059587</v>
      </c>
      <c r="H11" s="328">
        <f t="shared" si="0"/>
        <v>-151511</v>
      </c>
      <c r="I11" s="296">
        <v>2908076</v>
      </c>
      <c r="J11" s="328">
        <v>3030531</v>
      </c>
      <c r="K11" s="301">
        <v>2807294</v>
      </c>
    </row>
    <row r="12" spans="1:17" x14ac:dyDescent="0.25">
      <c r="A12" s="368" t="s">
        <v>212</v>
      </c>
      <c r="B12" s="369"/>
      <c r="C12" s="369"/>
      <c r="D12" s="369"/>
      <c r="E12" s="370"/>
      <c r="F12" s="302">
        <v>2600</v>
      </c>
      <c r="G12" s="302">
        <v>486705</v>
      </c>
      <c r="H12" s="328">
        <f t="shared" si="0"/>
        <v>5006</v>
      </c>
      <c r="I12" s="302">
        <v>491711</v>
      </c>
      <c r="J12" s="302">
        <v>8000</v>
      </c>
      <c r="K12" s="301">
        <v>8000</v>
      </c>
    </row>
    <row r="13" spans="1:17" x14ac:dyDescent="0.25">
      <c r="A13" s="371" t="s">
        <v>213</v>
      </c>
      <c r="B13" s="372"/>
      <c r="C13" s="372"/>
      <c r="D13" s="372"/>
      <c r="E13" s="373"/>
      <c r="F13" s="303">
        <v>0</v>
      </c>
      <c r="G13" s="303">
        <f>SUM(G7-G10)</f>
        <v>0</v>
      </c>
      <c r="H13" s="327">
        <f t="shared" si="0"/>
        <v>-24896</v>
      </c>
      <c r="I13" s="303">
        <f>SUM(I7-I10)</f>
        <v>-24896</v>
      </c>
      <c r="J13" s="303">
        <v>0</v>
      </c>
      <c r="K13" s="305">
        <f>+K7-K10</f>
        <v>0</v>
      </c>
    </row>
    <row r="14" spans="1:17" x14ac:dyDescent="0.25">
      <c r="A14" s="349" t="s">
        <v>214</v>
      </c>
      <c r="B14" s="350"/>
      <c r="C14" s="350"/>
      <c r="D14" s="350"/>
      <c r="E14" s="350"/>
      <c r="F14" s="329"/>
      <c r="G14" s="329"/>
      <c r="H14" s="306"/>
      <c r="I14" s="329"/>
      <c r="J14" s="329"/>
      <c r="K14" s="330"/>
    </row>
    <row r="15" spans="1:17" x14ac:dyDescent="0.25">
      <c r="A15" s="351" t="s">
        <v>215</v>
      </c>
      <c r="B15" s="352"/>
      <c r="C15" s="352"/>
      <c r="D15" s="352"/>
      <c r="E15" s="353"/>
      <c r="F15" s="307">
        <v>0</v>
      </c>
      <c r="G15" s="308">
        <v>0</v>
      </c>
      <c r="H15" s="309">
        <f t="shared" ref="H15:H23" si="1">SUM(I15+G15)</f>
        <v>0</v>
      </c>
      <c r="I15" s="308">
        <v>0</v>
      </c>
      <c r="J15" s="310">
        <v>0</v>
      </c>
      <c r="K15" s="311">
        <v>0</v>
      </c>
    </row>
    <row r="16" spans="1:17" x14ac:dyDescent="0.25">
      <c r="A16" s="354" t="s">
        <v>216</v>
      </c>
      <c r="B16" s="355"/>
      <c r="C16" s="355"/>
      <c r="D16" s="355"/>
      <c r="E16" s="356"/>
      <c r="F16" s="312">
        <v>0</v>
      </c>
      <c r="G16" s="312">
        <v>0</v>
      </c>
      <c r="H16" s="313">
        <f t="shared" si="1"/>
        <v>0</v>
      </c>
      <c r="I16" s="312">
        <v>0</v>
      </c>
      <c r="J16" s="312">
        <v>0</v>
      </c>
      <c r="K16" s="314">
        <v>0</v>
      </c>
    </row>
    <row r="17" spans="1:11" x14ac:dyDescent="0.25">
      <c r="A17" s="357" t="s">
        <v>217</v>
      </c>
      <c r="B17" s="358"/>
      <c r="C17" s="358"/>
      <c r="D17" s="358"/>
      <c r="E17" s="358"/>
      <c r="F17" s="306"/>
      <c r="G17" s="306"/>
      <c r="H17" s="306"/>
      <c r="I17" s="306"/>
      <c r="J17" s="331"/>
      <c r="K17" s="332"/>
    </row>
    <row r="18" spans="1:11" x14ac:dyDescent="0.25">
      <c r="A18" s="359" t="s">
        <v>218</v>
      </c>
      <c r="B18" s="360"/>
      <c r="C18" s="360"/>
      <c r="D18" s="360"/>
      <c r="E18" s="361"/>
      <c r="F18" s="315">
        <v>0</v>
      </c>
      <c r="G18" s="316">
        <v>0</v>
      </c>
      <c r="H18" s="309"/>
      <c r="I18" s="316">
        <v>-25629</v>
      </c>
      <c r="J18" s="315">
        <v>0</v>
      </c>
      <c r="K18" s="317">
        <v>0</v>
      </c>
    </row>
    <row r="19" spans="1:11" x14ac:dyDescent="0.25">
      <c r="A19" s="338" t="s">
        <v>219</v>
      </c>
      <c r="B19" s="339"/>
      <c r="C19" s="339"/>
      <c r="D19" s="339"/>
      <c r="E19" s="340"/>
      <c r="F19" s="302">
        <v>0</v>
      </c>
      <c r="G19" s="302">
        <v>0</v>
      </c>
      <c r="H19" s="313">
        <f t="shared" si="1"/>
        <v>0</v>
      </c>
      <c r="I19" s="302">
        <v>0</v>
      </c>
      <c r="J19" s="302"/>
      <c r="K19" s="318">
        <f>IF((K13+K15+K17)&lt;&gt;0,"NESLAGANJE ZBROJA",(K13+K15+K17))</f>
        <v>0</v>
      </c>
    </row>
    <row r="20" spans="1:11" x14ac:dyDescent="0.25">
      <c r="A20" s="341" t="s">
        <v>227</v>
      </c>
      <c r="B20" s="342"/>
      <c r="C20" s="342"/>
      <c r="D20" s="342"/>
      <c r="E20" s="343"/>
      <c r="F20" s="319">
        <v>0</v>
      </c>
      <c r="G20" s="319">
        <v>0</v>
      </c>
      <c r="H20" s="304"/>
      <c r="I20" s="319">
        <f>SUM(I13,I18)</f>
        <v>-50525</v>
      </c>
      <c r="J20" s="319">
        <f t="shared" ref="J20:K23" si="2">IF((J14+J16+J18)&lt;&gt;0,"NESLAGANJE ZBROJA",(J14+J16+J18))</f>
        <v>0</v>
      </c>
      <c r="K20" s="320">
        <f t="shared" si="2"/>
        <v>0</v>
      </c>
    </row>
    <row r="21" spans="1:11" ht="15" customHeight="1" x14ac:dyDescent="0.25">
      <c r="A21" s="323"/>
      <c r="B21" s="347" t="s">
        <v>220</v>
      </c>
      <c r="C21" s="347"/>
      <c r="D21" s="347"/>
      <c r="E21" s="348"/>
      <c r="F21" s="302">
        <v>0</v>
      </c>
      <c r="G21" s="302">
        <v>0</v>
      </c>
      <c r="H21" s="313">
        <f t="shared" si="1"/>
        <v>0</v>
      </c>
      <c r="I21" s="302">
        <v>0</v>
      </c>
      <c r="J21" s="302">
        <f t="shared" si="2"/>
        <v>0</v>
      </c>
      <c r="K21" s="318">
        <f t="shared" si="2"/>
        <v>0</v>
      </c>
    </row>
    <row r="22" spans="1:11" ht="15" customHeight="1" x14ac:dyDescent="0.25">
      <c r="A22" s="323"/>
      <c r="B22" s="347" t="s">
        <v>221</v>
      </c>
      <c r="C22" s="347"/>
      <c r="D22" s="347"/>
      <c r="E22" s="348"/>
      <c r="F22" s="302">
        <v>0</v>
      </c>
      <c r="G22" s="302">
        <v>0</v>
      </c>
      <c r="H22" s="313">
        <f t="shared" si="1"/>
        <v>0</v>
      </c>
      <c r="I22" s="302">
        <v>0</v>
      </c>
      <c r="J22" s="302">
        <f t="shared" si="2"/>
        <v>0</v>
      </c>
      <c r="K22" s="318">
        <f t="shared" si="2"/>
        <v>0</v>
      </c>
    </row>
    <row r="23" spans="1:11" x14ac:dyDescent="0.25">
      <c r="A23" s="344" t="s">
        <v>222</v>
      </c>
      <c r="B23" s="345"/>
      <c r="C23" s="345"/>
      <c r="D23" s="345"/>
      <c r="E23" s="346"/>
      <c r="F23" s="302">
        <v>0</v>
      </c>
      <c r="G23" s="302">
        <v>0</v>
      </c>
      <c r="H23" s="297">
        <f t="shared" si="1"/>
        <v>0</v>
      </c>
      <c r="I23" s="302">
        <v>0</v>
      </c>
      <c r="J23" s="302">
        <f t="shared" si="2"/>
        <v>0</v>
      </c>
      <c r="K23" s="318">
        <f t="shared" si="2"/>
        <v>0</v>
      </c>
    </row>
    <row r="24" spans="1:11" x14ac:dyDescent="0.25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</row>
    <row r="25" spans="1:11" x14ac:dyDescent="0.25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  <row r="26" spans="1:11" x14ac:dyDescent="0.25">
      <c r="A26" s="252" t="s">
        <v>184</v>
      </c>
      <c r="B26" s="252"/>
      <c r="C26" s="252"/>
      <c r="D26" s="252"/>
      <c r="E26" s="322"/>
      <c r="I26" t="s">
        <v>175</v>
      </c>
    </row>
    <row r="27" spans="1:11" x14ac:dyDescent="0.25">
      <c r="I27" t="s">
        <v>176</v>
      </c>
    </row>
  </sheetData>
  <mergeCells count="20">
    <mergeCell ref="A1:K1"/>
    <mergeCell ref="A2:K2"/>
    <mergeCell ref="A4:K4"/>
    <mergeCell ref="A3:D3"/>
    <mergeCell ref="A7:E7"/>
    <mergeCell ref="A8:E8"/>
    <mergeCell ref="A9:E9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3:E23"/>
    <mergeCell ref="B21:E21"/>
    <mergeCell ref="B22:E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zoomScale="120" zoomScaleNormal="120" workbookViewId="0">
      <selection activeCell="C71" sqref="C71"/>
    </sheetView>
  </sheetViews>
  <sheetFormatPr defaultRowHeight="15" x14ac:dyDescent="0.25"/>
  <cols>
    <col min="1" max="1" width="9" customWidth="1"/>
    <col min="2" max="2" width="8.7109375" customWidth="1"/>
    <col min="3" max="3" width="55.28515625" customWidth="1"/>
    <col min="4" max="4" width="10.42578125" hidden="1" customWidth="1"/>
    <col min="5" max="5" width="10.7109375" customWidth="1"/>
    <col min="6" max="9" width="10.5703125" customWidth="1"/>
    <col min="10" max="10" width="10.28515625" customWidth="1"/>
  </cols>
  <sheetData>
    <row r="1" spans="1:12" x14ac:dyDescent="0.25">
      <c r="A1" s="159"/>
      <c r="B1" s="160" t="s">
        <v>27</v>
      </c>
      <c r="C1" s="160"/>
      <c r="D1" s="159"/>
      <c r="E1" s="159"/>
      <c r="F1" s="159"/>
      <c r="G1" s="159"/>
      <c r="H1" s="159"/>
      <c r="I1" s="159"/>
      <c r="J1" s="159"/>
    </row>
    <row r="2" spans="1:12" x14ac:dyDescent="0.25">
      <c r="A2" s="159"/>
      <c r="B2" s="160" t="s">
        <v>28</v>
      </c>
      <c r="C2" s="160"/>
      <c r="D2" s="159"/>
      <c r="E2" s="159"/>
      <c r="F2" s="159"/>
      <c r="G2" s="159"/>
      <c r="H2" s="159"/>
      <c r="I2" s="159"/>
      <c r="J2" s="159"/>
    </row>
    <row r="3" spans="1:12" x14ac:dyDescent="0.25">
      <c r="A3" s="159"/>
      <c r="B3" s="159" t="s">
        <v>61</v>
      </c>
      <c r="C3" s="159" t="s">
        <v>225</v>
      </c>
      <c r="D3" s="159"/>
      <c r="E3" s="159"/>
      <c r="F3" s="159"/>
      <c r="G3" s="159"/>
      <c r="H3" s="159"/>
      <c r="I3" s="159"/>
      <c r="J3" s="159"/>
    </row>
    <row r="4" spans="1:12" x14ac:dyDescent="0.25">
      <c r="A4" s="159"/>
      <c r="B4" s="159" t="s">
        <v>60</v>
      </c>
      <c r="C4" s="159" t="s">
        <v>226</v>
      </c>
      <c r="D4" s="159"/>
      <c r="E4" s="159"/>
      <c r="F4" s="159"/>
      <c r="G4" s="159"/>
      <c r="H4" s="159"/>
      <c r="I4" s="159"/>
      <c r="J4" s="159"/>
    </row>
    <row r="5" spans="1:12" ht="14.2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</row>
    <row r="6" spans="1:12" x14ac:dyDescent="0.25">
      <c r="A6" s="159"/>
      <c r="B6" s="159"/>
      <c r="C6" s="161" t="s">
        <v>185</v>
      </c>
      <c r="D6" s="159"/>
      <c r="E6" s="159"/>
      <c r="F6" s="159"/>
      <c r="G6" s="159"/>
      <c r="H6" s="159"/>
      <c r="I6" s="159"/>
      <c r="J6" s="159"/>
    </row>
    <row r="7" spans="1:12" ht="16.5" customHeight="1" x14ac:dyDescent="0.25">
      <c r="A7" s="159"/>
      <c r="B7" s="159"/>
      <c r="C7" s="162" t="s">
        <v>25</v>
      </c>
      <c r="D7" s="162"/>
      <c r="E7" s="162"/>
      <c r="F7" s="162"/>
      <c r="G7" s="162"/>
      <c r="H7" s="162"/>
      <c r="I7" s="162"/>
      <c r="J7" s="163"/>
    </row>
    <row r="8" spans="1:12" hidden="1" x14ac:dyDescent="0.25">
      <c r="A8" s="159"/>
      <c r="B8" s="159"/>
      <c r="C8" s="159"/>
      <c r="D8" s="159"/>
      <c r="E8" s="159"/>
      <c r="F8" s="159"/>
      <c r="G8" s="159"/>
      <c r="H8" s="159"/>
      <c r="I8" s="159"/>
      <c r="J8" s="159"/>
    </row>
    <row r="9" spans="1:12" ht="9.75" hidden="1" customHeight="1" x14ac:dyDescent="0.25">
      <c r="A9" s="164"/>
      <c r="B9" s="165"/>
      <c r="C9" s="166"/>
      <c r="D9" s="166"/>
      <c r="E9" s="166"/>
      <c r="F9" s="166"/>
      <c r="G9" s="166"/>
      <c r="H9" s="166"/>
      <c r="I9" s="166"/>
      <c r="J9" s="167"/>
    </row>
    <row r="10" spans="1:12" s="252" customFormat="1" ht="30" customHeight="1" x14ac:dyDescent="0.25">
      <c r="A10" s="168" t="s">
        <v>0</v>
      </c>
      <c r="B10" s="277" t="s">
        <v>1</v>
      </c>
      <c r="C10" s="278" t="s">
        <v>26</v>
      </c>
      <c r="D10" s="279" t="s">
        <v>74</v>
      </c>
      <c r="E10" s="280" t="s">
        <v>192</v>
      </c>
      <c r="F10" s="281" t="s">
        <v>193</v>
      </c>
      <c r="G10" s="282" t="s">
        <v>113</v>
      </c>
      <c r="H10" s="274" t="s">
        <v>196</v>
      </c>
      <c r="I10" s="283" t="s">
        <v>194</v>
      </c>
      <c r="J10" s="279" t="s">
        <v>195</v>
      </c>
    </row>
    <row r="11" spans="1:12" x14ac:dyDescent="0.25">
      <c r="A11" s="168"/>
      <c r="B11" s="169">
        <v>6</v>
      </c>
      <c r="C11" s="170" t="s">
        <v>24</v>
      </c>
      <c r="D11" s="171" t="e">
        <f>SUM(D12+D35+#REF!+D50)</f>
        <v>#REF!</v>
      </c>
      <c r="E11" s="172">
        <f>SUM(E12,E35,E50)</f>
        <v>2707043</v>
      </c>
      <c r="F11" s="172">
        <f>SUM(F12,F35,F42,F50)</f>
        <v>3546292</v>
      </c>
      <c r="G11" s="275">
        <f>SUM(H11-F11)</f>
        <v>-171401</v>
      </c>
      <c r="H11" s="275">
        <f>SUM(H12,H35,H42,H50)</f>
        <v>3374891</v>
      </c>
      <c r="I11" s="173">
        <f>SUM(I12,I35,I50)</f>
        <v>3038531</v>
      </c>
      <c r="J11" s="174">
        <f>SUM(J12,J35,J50)</f>
        <v>2815294</v>
      </c>
      <c r="L11" s="28"/>
    </row>
    <row r="12" spans="1:12" s="59" customFormat="1" x14ac:dyDescent="0.25">
      <c r="A12" s="175"/>
      <c r="B12" s="176">
        <v>63</v>
      </c>
      <c r="C12" s="177" t="s">
        <v>177</v>
      </c>
      <c r="D12" s="178">
        <f>SUM(D15:D31)</f>
        <v>-5379800</v>
      </c>
      <c r="E12" s="179">
        <f>SUM(E15,E17,E18,E19,E21,E23,E25,E27,E31)</f>
        <v>2273890</v>
      </c>
      <c r="F12" s="179">
        <f>SUM(F14,F15,F17,F18,F20,F21,F22,F23,F24,F25,F27,F29,F31,F33)</f>
        <v>2664095</v>
      </c>
      <c r="G12" s="276">
        <f t="shared" ref="G12:G68" si="0">SUM(H12-F12)</f>
        <v>-136324</v>
      </c>
      <c r="H12" s="276">
        <f>SUM(H14,H15,H17,H18,H20,H21,H22,H23,H24,H25,H27,H29,H31,H33)</f>
        <v>2527771</v>
      </c>
      <c r="I12" s="180">
        <v>2587307</v>
      </c>
      <c r="J12" s="178">
        <v>2422150</v>
      </c>
    </row>
    <row r="13" spans="1:12" s="10" customFormat="1" x14ac:dyDescent="0.25">
      <c r="A13" s="181">
        <v>2101</v>
      </c>
      <c r="B13" s="182" t="s">
        <v>111</v>
      </c>
      <c r="C13" s="181"/>
      <c r="D13" s="183"/>
      <c r="E13" s="183"/>
      <c r="F13" s="183"/>
      <c r="G13" s="284"/>
      <c r="H13" s="183"/>
      <c r="I13" s="183"/>
      <c r="J13" s="185"/>
    </row>
    <row r="14" spans="1:12" s="91" customFormat="1" x14ac:dyDescent="0.25">
      <c r="A14" s="186" t="s">
        <v>32</v>
      </c>
      <c r="B14" s="187">
        <v>636</v>
      </c>
      <c r="C14" s="186" t="s">
        <v>148</v>
      </c>
      <c r="D14" s="188"/>
      <c r="E14" s="188">
        <v>0</v>
      </c>
      <c r="F14" s="188">
        <v>1500</v>
      </c>
      <c r="G14" s="285">
        <f t="shared" si="0"/>
        <v>-1257</v>
      </c>
      <c r="H14" s="188">
        <v>243</v>
      </c>
      <c r="I14" s="188"/>
      <c r="J14" s="189"/>
    </row>
    <row r="15" spans="1:12" x14ac:dyDescent="0.25">
      <c r="A15" s="168" t="s">
        <v>62</v>
      </c>
      <c r="B15" s="190">
        <v>636</v>
      </c>
      <c r="C15" s="168" t="s">
        <v>228</v>
      </c>
      <c r="D15" s="171">
        <v>-5391680</v>
      </c>
      <c r="E15" s="191">
        <v>2065700</v>
      </c>
      <c r="F15" s="191">
        <v>2297000</v>
      </c>
      <c r="G15" s="285">
        <f t="shared" si="0"/>
        <v>-104988</v>
      </c>
      <c r="H15" s="191">
        <v>2192012</v>
      </c>
      <c r="I15" s="171"/>
      <c r="J15" s="192"/>
    </row>
    <row r="16" spans="1:12" s="10" customFormat="1" x14ac:dyDescent="0.25">
      <c r="A16" s="181">
        <v>2301</v>
      </c>
      <c r="B16" s="182" t="s">
        <v>73</v>
      </c>
      <c r="C16" s="181"/>
      <c r="D16" s="183"/>
      <c r="E16" s="193"/>
      <c r="F16" s="193"/>
      <c r="G16" s="286"/>
      <c r="H16" s="193"/>
      <c r="I16" s="183"/>
      <c r="J16" s="194"/>
    </row>
    <row r="17" spans="1:10" s="10" customFormat="1" x14ac:dyDescent="0.25">
      <c r="A17" s="186" t="s">
        <v>68</v>
      </c>
      <c r="B17" s="187">
        <v>638</v>
      </c>
      <c r="C17" s="186" t="s">
        <v>110</v>
      </c>
      <c r="D17" s="188"/>
      <c r="E17" s="191">
        <v>84040</v>
      </c>
      <c r="F17" s="191">
        <v>68550</v>
      </c>
      <c r="G17" s="285">
        <f t="shared" si="0"/>
        <v>0</v>
      </c>
      <c r="H17" s="191">
        <v>68550</v>
      </c>
      <c r="I17" s="188"/>
      <c r="J17" s="195"/>
    </row>
    <row r="18" spans="1:10" x14ac:dyDescent="0.25">
      <c r="A18" s="186" t="s">
        <v>63</v>
      </c>
      <c r="B18" s="190">
        <v>636</v>
      </c>
      <c r="C18" s="168" t="s">
        <v>86</v>
      </c>
      <c r="D18" s="171">
        <v>-24805</v>
      </c>
      <c r="E18" s="191">
        <v>4000</v>
      </c>
      <c r="F18" s="191">
        <v>12200</v>
      </c>
      <c r="G18" s="285">
        <f t="shared" si="0"/>
        <v>-247</v>
      </c>
      <c r="H18" s="191">
        <v>11953</v>
      </c>
      <c r="I18" s="171"/>
      <c r="J18" s="192"/>
    </row>
    <row r="19" spans="1:10" x14ac:dyDescent="0.25">
      <c r="A19" s="186" t="s">
        <v>37</v>
      </c>
      <c r="B19" s="190">
        <v>636</v>
      </c>
      <c r="C19" s="168" t="s">
        <v>106</v>
      </c>
      <c r="D19" s="171">
        <v>8600</v>
      </c>
      <c r="E19" s="191">
        <v>9000</v>
      </c>
      <c r="F19" s="191">
        <v>0</v>
      </c>
      <c r="G19" s="285">
        <f t="shared" si="0"/>
        <v>0</v>
      </c>
      <c r="H19" s="191">
        <v>0</v>
      </c>
      <c r="I19" s="171"/>
      <c r="J19" s="192"/>
    </row>
    <row r="20" spans="1:10" x14ac:dyDescent="0.25">
      <c r="A20" s="186" t="s">
        <v>122</v>
      </c>
      <c r="B20" s="190">
        <v>636</v>
      </c>
      <c r="C20" s="168" t="s">
        <v>151</v>
      </c>
      <c r="D20" s="171"/>
      <c r="E20" s="191">
        <v>0</v>
      </c>
      <c r="F20" s="191">
        <v>2150</v>
      </c>
      <c r="G20" s="285">
        <f t="shared" si="0"/>
        <v>0</v>
      </c>
      <c r="H20" s="191">
        <v>2150</v>
      </c>
      <c r="I20" s="171"/>
      <c r="J20" s="192"/>
    </row>
    <row r="21" spans="1:10" x14ac:dyDescent="0.25">
      <c r="A21" s="168" t="s">
        <v>36</v>
      </c>
      <c r="B21" s="190">
        <v>636</v>
      </c>
      <c r="C21" s="168" t="s">
        <v>87</v>
      </c>
      <c r="D21" s="171">
        <v>27950</v>
      </c>
      <c r="E21" s="191">
        <v>58000</v>
      </c>
      <c r="F21" s="191">
        <v>162000</v>
      </c>
      <c r="G21" s="285">
        <f t="shared" si="0"/>
        <v>-19302</v>
      </c>
      <c r="H21" s="191">
        <v>142698</v>
      </c>
      <c r="I21" s="171"/>
      <c r="J21" s="192"/>
    </row>
    <row r="22" spans="1:10" x14ac:dyDescent="0.25">
      <c r="A22" s="168" t="s">
        <v>124</v>
      </c>
      <c r="B22" s="190">
        <v>636</v>
      </c>
      <c r="C22" s="168" t="s">
        <v>197</v>
      </c>
      <c r="D22" s="171"/>
      <c r="E22" s="191">
        <v>0</v>
      </c>
      <c r="F22" s="191">
        <v>15000</v>
      </c>
      <c r="G22" s="285">
        <f t="shared" si="0"/>
        <v>0</v>
      </c>
      <c r="H22" s="191">
        <v>15000</v>
      </c>
      <c r="I22" s="171"/>
      <c r="J22" s="192"/>
    </row>
    <row r="23" spans="1:10" x14ac:dyDescent="0.25">
      <c r="A23" s="186" t="s">
        <v>21</v>
      </c>
      <c r="B23" s="190">
        <v>636</v>
      </c>
      <c r="C23" s="168" t="s">
        <v>95</v>
      </c>
      <c r="D23" s="188">
        <v>0</v>
      </c>
      <c r="E23" s="191">
        <v>3500</v>
      </c>
      <c r="F23" s="191">
        <v>2000</v>
      </c>
      <c r="G23" s="285">
        <f t="shared" si="0"/>
        <v>-1129</v>
      </c>
      <c r="H23" s="191">
        <v>871</v>
      </c>
      <c r="I23" s="171"/>
      <c r="J23" s="192"/>
    </row>
    <row r="24" spans="1:10" x14ac:dyDescent="0.25">
      <c r="A24" s="186" t="s">
        <v>21</v>
      </c>
      <c r="B24" s="190">
        <v>636</v>
      </c>
      <c r="C24" s="168" t="s">
        <v>149</v>
      </c>
      <c r="D24" s="188"/>
      <c r="E24" s="191">
        <v>0</v>
      </c>
      <c r="F24" s="191">
        <v>600</v>
      </c>
      <c r="G24" s="285">
        <f t="shared" si="0"/>
        <v>-285</v>
      </c>
      <c r="H24" s="191">
        <v>315</v>
      </c>
      <c r="I24" s="171"/>
      <c r="J24" s="192"/>
    </row>
    <row r="25" spans="1:10" x14ac:dyDescent="0.25">
      <c r="A25" s="168" t="s">
        <v>96</v>
      </c>
      <c r="B25" s="190">
        <v>636</v>
      </c>
      <c r="C25" s="168" t="s">
        <v>150</v>
      </c>
      <c r="D25" s="171">
        <v>0</v>
      </c>
      <c r="E25" s="191">
        <v>47500</v>
      </c>
      <c r="F25" s="191">
        <v>52000</v>
      </c>
      <c r="G25" s="285">
        <f t="shared" si="0"/>
        <v>-4654</v>
      </c>
      <c r="H25" s="191">
        <v>47346</v>
      </c>
      <c r="I25" s="171"/>
      <c r="J25" s="192"/>
    </row>
    <row r="26" spans="1:10" s="13" customFormat="1" x14ac:dyDescent="0.25">
      <c r="A26" s="181">
        <v>2302</v>
      </c>
      <c r="B26" s="182" t="s">
        <v>103</v>
      </c>
      <c r="C26" s="181"/>
      <c r="D26" s="196"/>
      <c r="E26" s="197"/>
      <c r="F26" s="197"/>
      <c r="G26" s="286"/>
      <c r="H26" s="197"/>
      <c r="I26" s="196"/>
      <c r="J26" s="198"/>
    </row>
    <row r="27" spans="1:10" x14ac:dyDescent="0.25">
      <c r="A27" s="186" t="s">
        <v>72</v>
      </c>
      <c r="B27" s="190">
        <v>638</v>
      </c>
      <c r="C27" s="168" t="s">
        <v>92</v>
      </c>
      <c r="D27" s="171">
        <v>135</v>
      </c>
      <c r="E27" s="191">
        <v>150</v>
      </c>
      <c r="F27" s="191">
        <v>108</v>
      </c>
      <c r="G27" s="285">
        <f t="shared" si="0"/>
        <v>0</v>
      </c>
      <c r="H27" s="191">
        <v>108</v>
      </c>
      <c r="I27" s="171"/>
      <c r="J27" s="192"/>
    </row>
    <row r="28" spans="1:10" x14ac:dyDescent="0.25">
      <c r="A28" s="199">
        <v>9108</v>
      </c>
      <c r="B28" s="200" t="s">
        <v>144</v>
      </c>
      <c r="C28" s="199"/>
      <c r="D28" s="184"/>
      <c r="E28" s="201"/>
      <c r="F28" s="201"/>
      <c r="G28" s="286"/>
      <c r="H28" s="201"/>
      <c r="I28" s="184"/>
      <c r="J28" s="202"/>
    </row>
    <row r="29" spans="1:10" x14ac:dyDescent="0.25">
      <c r="A29" s="186" t="s">
        <v>143</v>
      </c>
      <c r="B29" s="190">
        <v>638</v>
      </c>
      <c r="C29" s="168" t="s">
        <v>155</v>
      </c>
      <c r="D29" s="171"/>
      <c r="E29" s="191">
        <v>0</v>
      </c>
      <c r="F29" s="191">
        <v>41987</v>
      </c>
      <c r="G29" s="285">
        <f t="shared" si="0"/>
        <v>0</v>
      </c>
      <c r="H29" s="191">
        <v>41987</v>
      </c>
      <c r="I29" s="171"/>
      <c r="J29" s="192"/>
    </row>
    <row r="30" spans="1:10" x14ac:dyDescent="0.25">
      <c r="A30" s="181">
        <v>2405</v>
      </c>
      <c r="B30" s="182" t="s">
        <v>55</v>
      </c>
      <c r="C30" s="181"/>
      <c r="D30" s="196"/>
      <c r="E30" s="193"/>
      <c r="F30" s="193"/>
      <c r="G30" s="286"/>
      <c r="H30" s="193"/>
      <c r="I30" s="183"/>
      <c r="J30" s="194"/>
    </row>
    <row r="31" spans="1:10" x14ac:dyDescent="0.25">
      <c r="A31" s="168" t="s">
        <v>56</v>
      </c>
      <c r="B31" s="190">
        <v>636</v>
      </c>
      <c r="C31" s="168" t="s">
        <v>229</v>
      </c>
      <c r="D31" s="171">
        <v>0</v>
      </c>
      <c r="E31" s="191">
        <v>2000</v>
      </c>
      <c r="F31" s="191">
        <v>1000</v>
      </c>
      <c r="G31" s="285">
        <f t="shared" si="0"/>
        <v>0</v>
      </c>
      <c r="H31" s="191">
        <v>1000</v>
      </c>
      <c r="I31" s="171"/>
      <c r="J31" s="192"/>
    </row>
    <row r="32" spans="1:10" s="10" customFormat="1" x14ac:dyDescent="0.25">
      <c r="A32" s="181">
        <v>2301</v>
      </c>
      <c r="B32" s="182" t="s">
        <v>73</v>
      </c>
      <c r="C32" s="181"/>
      <c r="D32" s="183"/>
      <c r="E32" s="193"/>
      <c r="F32" s="193"/>
      <c r="G32" s="286"/>
      <c r="H32" s="193"/>
      <c r="I32" s="183"/>
      <c r="J32" s="194"/>
    </row>
    <row r="33" spans="1:10" x14ac:dyDescent="0.25">
      <c r="A33" s="168" t="s">
        <v>119</v>
      </c>
      <c r="B33" s="190">
        <v>634</v>
      </c>
      <c r="C33" s="168" t="s">
        <v>158</v>
      </c>
      <c r="D33" s="171"/>
      <c r="E33" s="191">
        <v>0</v>
      </c>
      <c r="F33" s="191">
        <v>8000</v>
      </c>
      <c r="G33" s="285">
        <f t="shared" si="0"/>
        <v>-4462</v>
      </c>
      <c r="H33" s="191">
        <v>3538</v>
      </c>
      <c r="I33" s="171"/>
      <c r="J33" s="192"/>
    </row>
    <row r="34" spans="1:10" x14ac:dyDescent="0.25">
      <c r="A34" s="168"/>
      <c r="B34" s="190"/>
      <c r="C34" s="168"/>
      <c r="D34" s="171"/>
      <c r="E34" s="191"/>
      <c r="F34" s="191"/>
      <c r="G34" s="285"/>
      <c r="H34" s="191"/>
      <c r="I34" s="171"/>
      <c r="J34" s="192"/>
    </row>
    <row r="35" spans="1:10" s="68" customFormat="1" x14ac:dyDescent="0.25">
      <c r="A35" s="177"/>
      <c r="B35" s="176">
        <v>65</v>
      </c>
      <c r="C35" s="177" t="s">
        <v>40</v>
      </c>
      <c r="D35" s="178">
        <f>SUM(D36:D40)</f>
        <v>-3500</v>
      </c>
      <c r="E35" s="179">
        <f>SUM(E37,E38,E39,E40)</f>
        <v>24600</v>
      </c>
      <c r="F35" s="179">
        <f>SUM(F37,F38,F39)</f>
        <v>10854</v>
      </c>
      <c r="G35" s="276">
        <f t="shared" si="0"/>
        <v>-5529</v>
      </c>
      <c r="H35" s="179">
        <f>SUM(H37,H38)</f>
        <v>5325</v>
      </c>
      <c r="I35" s="178">
        <v>15500</v>
      </c>
      <c r="J35" s="203">
        <v>15500</v>
      </c>
    </row>
    <row r="36" spans="1:10" s="21" customFormat="1" x14ac:dyDescent="0.25">
      <c r="A36" s="181">
        <v>2301</v>
      </c>
      <c r="B36" s="182" t="s">
        <v>73</v>
      </c>
      <c r="C36" s="181"/>
      <c r="D36" s="183"/>
      <c r="E36" s="193"/>
      <c r="F36" s="193"/>
      <c r="G36" s="286"/>
      <c r="H36" s="193"/>
      <c r="I36" s="183"/>
      <c r="J36" s="194"/>
    </row>
    <row r="37" spans="1:10" s="91" customFormat="1" x14ac:dyDescent="0.25">
      <c r="A37" s="186" t="s">
        <v>32</v>
      </c>
      <c r="B37" s="187">
        <v>652</v>
      </c>
      <c r="C37" s="186" t="s">
        <v>104</v>
      </c>
      <c r="D37" s="188">
        <v>0</v>
      </c>
      <c r="E37" s="191">
        <v>600</v>
      </c>
      <c r="F37" s="191">
        <v>500</v>
      </c>
      <c r="G37" s="285">
        <f t="shared" si="0"/>
        <v>-500</v>
      </c>
      <c r="H37" s="191">
        <v>0</v>
      </c>
      <c r="I37" s="188"/>
      <c r="J37" s="195"/>
    </row>
    <row r="38" spans="1:10" x14ac:dyDescent="0.25">
      <c r="A38" s="168" t="s">
        <v>21</v>
      </c>
      <c r="B38" s="190">
        <v>652</v>
      </c>
      <c r="C38" s="168" t="s">
        <v>90</v>
      </c>
      <c r="D38" s="171">
        <v>-11300</v>
      </c>
      <c r="E38" s="191">
        <v>21000</v>
      </c>
      <c r="F38" s="191">
        <v>10000</v>
      </c>
      <c r="G38" s="285">
        <f t="shared" si="0"/>
        <v>-4675</v>
      </c>
      <c r="H38" s="191">
        <v>5325</v>
      </c>
      <c r="I38" s="171"/>
      <c r="J38" s="192"/>
    </row>
    <row r="39" spans="1:10" x14ac:dyDescent="0.25">
      <c r="A39" s="168" t="s">
        <v>37</v>
      </c>
      <c r="B39" s="190">
        <v>652</v>
      </c>
      <c r="C39" s="168" t="s">
        <v>98</v>
      </c>
      <c r="D39" s="171">
        <v>11300</v>
      </c>
      <c r="E39" s="191">
        <v>1500</v>
      </c>
      <c r="F39" s="191">
        <v>354</v>
      </c>
      <c r="G39" s="285">
        <f t="shared" si="0"/>
        <v>-354</v>
      </c>
      <c r="H39" s="191">
        <v>0</v>
      </c>
      <c r="I39" s="171"/>
      <c r="J39" s="192"/>
    </row>
    <row r="40" spans="1:10" x14ac:dyDescent="0.25">
      <c r="A40" s="168" t="s">
        <v>33</v>
      </c>
      <c r="B40" s="190">
        <v>652</v>
      </c>
      <c r="C40" s="168" t="s">
        <v>91</v>
      </c>
      <c r="D40" s="171">
        <v>-3500</v>
      </c>
      <c r="E40" s="191">
        <v>1500</v>
      </c>
      <c r="F40" s="191">
        <v>0</v>
      </c>
      <c r="G40" s="285">
        <f t="shared" si="0"/>
        <v>0</v>
      </c>
      <c r="H40" s="191">
        <v>0</v>
      </c>
      <c r="I40" s="171"/>
      <c r="J40" s="192"/>
    </row>
    <row r="41" spans="1:10" x14ac:dyDescent="0.25">
      <c r="A41" s="168"/>
      <c r="B41" s="190"/>
      <c r="C41" s="168"/>
      <c r="D41" s="171"/>
      <c r="E41" s="191"/>
      <c r="F41" s="191"/>
      <c r="G41" s="285"/>
      <c r="H41" s="191"/>
      <c r="I41" s="171"/>
      <c r="J41" s="192"/>
    </row>
    <row r="42" spans="1:10" x14ac:dyDescent="0.25">
      <c r="A42" s="168"/>
      <c r="B42" s="176">
        <v>66</v>
      </c>
      <c r="C42" s="177" t="s">
        <v>199</v>
      </c>
      <c r="D42" s="171"/>
      <c r="E42" s="179">
        <v>0</v>
      </c>
      <c r="F42" s="179">
        <f>SUM(F44,F48)</f>
        <v>5765</v>
      </c>
      <c r="G42" s="276">
        <f t="shared" si="0"/>
        <v>7084</v>
      </c>
      <c r="H42" s="179">
        <f>SUM(H44,H46,H48)</f>
        <v>12849</v>
      </c>
      <c r="I42" s="178">
        <v>0</v>
      </c>
      <c r="J42" s="203">
        <v>0</v>
      </c>
    </row>
    <row r="43" spans="1:10" x14ac:dyDescent="0.25">
      <c r="A43" s="181">
        <v>2101</v>
      </c>
      <c r="B43" s="182" t="s">
        <v>111</v>
      </c>
      <c r="C43" s="181"/>
      <c r="D43" s="171"/>
      <c r="E43" s="201"/>
      <c r="F43" s="201"/>
      <c r="G43" s="286"/>
      <c r="H43" s="201"/>
      <c r="I43" s="184"/>
      <c r="J43" s="202"/>
    </row>
    <row r="44" spans="1:10" x14ac:dyDescent="0.25">
      <c r="A44" s="168" t="s">
        <v>32</v>
      </c>
      <c r="B44" s="190">
        <v>661</v>
      </c>
      <c r="C44" s="168" t="s">
        <v>157</v>
      </c>
      <c r="D44" s="171"/>
      <c r="E44" s="191">
        <v>0</v>
      </c>
      <c r="F44" s="191">
        <v>354</v>
      </c>
      <c r="G44" s="285">
        <f t="shared" si="0"/>
        <v>-57</v>
      </c>
      <c r="H44" s="191">
        <v>297</v>
      </c>
      <c r="I44" s="171"/>
      <c r="J44" s="192"/>
    </row>
    <row r="45" spans="1:10" x14ac:dyDescent="0.25">
      <c r="A45" s="199">
        <v>2301</v>
      </c>
      <c r="B45" s="200" t="s">
        <v>198</v>
      </c>
      <c r="C45" s="199"/>
      <c r="D45" s="204"/>
      <c r="E45" s="205"/>
      <c r="F45" s="205"/>
      <c r="G45" s="286"/>
      <c r="H45" s="201"/>
      <c r="I45" s="204"/>
      <c r="J45" s="206"/>
    </row>
    <row r="46" spans="1:10" x14ac:dyDescent="0.25">
      <c r="A46" s="168" t="s">
        <v>37</v>
      </c>
      <c r="B46" s="190">
        <v>663</v>
      </c>
      <c r="C46" s="168" t="s">
        <v>159</v>
      </c>
      <c r="D46" s="171"/>
      <c r="E46" s="191">
        <v>0</v>
      </c>
      <c r="F46" s="191">
        <v>0</v>
      </c>
      <c r="G46" s="285">
        <f t="shared" si="0"/>
        <v>2191</v>
      </c>
      <c r="H46" s="191">
        <v>2191</v>
      </c>
      <c r="I46" s="171"/>
      <c r="J46" s="192"/>
    </row>
    <row r="47" spans="1:10" x14ac:dyDescent="0.25">
      <c r="A47" s="199">
        <v>2405</v>
      </c>
      <c r="B47" s="200" t="s">
        <v>55</v>
      </c>
      <c r="C47" s="199"/>
      <c r="D47" s="204"/>
      <c r="E47" s="205"/>
      <c r="F47" s="205"/>
      <c r="G47" s="286"/>
      <c r="H47" s="201"/>
      <c r="I47" s="204"/>
      <c r="J47" s="206"/>
    </row>
    <row r="48" spans="1:10" x14ac:dyDescent="0.25">
      <c r="A48" s="186" t="s">
        <v>139</v>
      </c>
      <c r="B48" s="187">
        <v>663</v>
      </c>
      <c r="C48" s="186" t="s">
        <v>159</v>
      </c>
      <c r="D48" s="172"/>
      <c r="E48" s="191">
        <v>0</v>
      </c>
      <c r="F48" s="191">
        <v>5411</v>
      </c>
      <c r="G48" s="285">
        <f t="shared" si="0"/>
        <v>4950</v>
      </c>
      <c r="H48" s="191">
        <v>10361</v>
      </c>
      <c r="I48" s="188"/>
      <c r="J48" s="195"/>
    </row>
    <row r="49" spans="1:10" x14ac:dyDescent="0.25">
      <c r="A49" s="168"/>
      <c r="B49" s="190"/>
      <c r="C49" s="168"/>
      <c r="D49" s="171"/>
      <c r="E49" s="191"/>
      <c r="F49" s="191"/>
      <c r="G49" s="285"/>
      <c r="H49" s="191"/>
      <c r="I49" s="171"/>
      <c r="J49" s="192"/>
    </row>
    <row r="50" spans="1:10" s="68" customFormat="1" x14ac:dyDescent="0.25">
      <c r="A50" s="177"/>
      <c r="B50" s="176">
        <v>67</v>
      </c>
      <c r="C50" s="177" t="s">
        <v>97</v>
      </c>
      <c r="D50" s="178">
        <f>SUM(D51:D58)</f>
        <v>-6765</v>
      </c>
      <c r="E50" s="179">
        <v>408553</v>
      </c>
      <c r="F50" s="179">
        <f>SUM(F52,F53,F55,F57,F60,F62,F63,F65,F66,F68)</f>
        <v>865578</v>
      </c>
      <c r="G50" s="276">
        <f t="shared" si="0"/>
        <v>-36632</v>
      </c>
      <c r="H50" s="179">
        <f>SUM(H52,H53,H55,H57,H60,H62,H63,H65,H66,H68)</f>
        <v>828946</v>
      </c>
      <c r="I50" s="178">
        <v>435724</v>
      </c>
      <c r="J50" s="203">
        <v>377644</v>
      </c>
    </row>
    <row r="51" spans="1:10" s="21" customFormat="1" x14ac:dyDescent="0.25">
      <c r="A51" s="181">
        <v>2101</v>
      </c>
      <c r="B51" s="182" t="s">
        <v>93</v>
      </c>
      <c r="C51" s="181"/>
      <c r="D51" s="183"/>
      <c r="E51" s="193"/>
      <c r="F51" s="193"/>
      <c r="G51" s="286"/>
      <c r="H51" s="193"/>
      <c r="I51" s="183"/>
      <c r="J51" s="194"/>
    </row>
    <row r="52" spans="1:10" x14ac:dyDescent="0.25">
      <c r="A52" s="168" t="s">
        <v>10</v>
      </c>
      <c r="B52" s="190">
        <v>671</v>
      </c>
      <c r="C52" s="168" t="s">
        <v>84</v>
      </c>
      <c r="D52" s="171">
        <v>-4968</v>
      </c>
      <c r="E52" s="191">
        <v>51120</v>
      </c>
      <c r="F52" s="191">
        <v>50664</v>
      </c>
      <c r="G52" s="285">
        <f t="shared" si="0"/>
        <v>2568</v>
      </c>
      <c r="H52" s="191">
        <v>53232</v>
      </c>
      <c r="I52" s="171"/>
      <c r="J52" s="192"/>
    </row>
    <row r="53" spans="1:10" x14ac:dyDescent="0.25">
      <c r="A53" s="168" t="s">
        <v>16</v>
      </c>
      <c r="B53" s="207">
        <v>671</v>
      </c>
      <c r="C53" s="208" t="s">
        <v>85</v>
      </c>
      <c r="D53" s="209">
        <v>4150</v>
      </c>
      <c r="E53" s="210">
        <v>279850</v>
      </c>
      <c r="F53" s="210">
        <v>168939</v>
      </c>
      <c r="G53" s="285">
        <f t="shared" si="0"/>
        <v>-4500</v>
      </c>
      <c r="H53" s="210">
        <v>164439</v>
      </c>
      <c r="I53" s="209"/>
      <c r="J53" s="211"/>
    </row>
    <row r="54" spans="1:10" x14ac:dyDescent="0.25">
      <c r="A54" s="181">
        <v>2102</v>
      </c>
      <c r="B54" s="182" t="s">
        <v>94</v>
      </c>
      <c r="C54" s="181"/>
      <c r="D54" s="183"/>
      <c r="E54" s="193"/>
      <c r="F54" s="193"/>
      <c r="G54" s="286"/>
      <c r="H54" s="193"/>
      <c r="I54" s="183"/>
      <c r="J54" s="183"/>
    </row>
    <row r="55" spans="1:10" x14ac:dyDescent="0.25">
      <c r="A55" s="168" t="s">
        <v>18</v>
      </c>
      <c r="B55" s="212">
        <v>671</v>
      </c>
      <c r="C55" s="213" t="s">
        <v>88</v>
      </c>
      <c r="D55" s="214">
        <v>-36400</v>
      </c>
      <c r="E55" s="215">
        <v>40130</v>
      </c>
      <c r="F55" s="215">
        <v>38479</v>
      </c>
      <c r="G55" s="285">
        <f t="shared" si="0"/>
        <v>-2442</v>
      </c>
      <c r="H55" s="215">
        <v>36037</v>
      </c>
      <c r="I55" s="214"/>
      <c r="J55" s="216"/>
    </row>
    <row r="56" spans="1:10" x14ac:dyDescent="0.25">
      <c r="A56" s="181">
        <v>2301</v>
      </c>
      <c r="B56" s="182" t="s">
        <v>73</v>
      </c>
      <c r="C56" s="181"/>
      <c r="D56" s="183"/>
      <c r="E56" s="193"/>
      <c r="F56" s="193"/>
      <c r="G56" s="286"/>
      <c r="H56" s="193"/>
      <c r="I56" s="183"/>
      <c r="J56" s="183"/>
    </row>
    <row r="57" spans="1:10" x14ac:dyDescent="0.25">
      <c r="A57" s="168" t="s">
        <v>68</v>
      </c>
      <c r="B57" s="217">
        <v>671</v>
      </c>
      <c r="C57" s="218" t="s">
        <v>89</v>
      </c>
      <c r="D57" s="219">
        <v>30453</v>
      </c>
      <c r="E57" s="220">
        <v>30453</v>
      </c>
      <c r="F57" s="220">
        <v>34000</v>
      </c>
      <c r="G57" s="285">
        <f t="shared" si="0"/>
        <v>1437</v>
      </c>
      <c r="H57" s="220">
        <v>35437</v>
      </c>
      <c r="I57" s="219"/>
      <c r="J57" s="221"/>
    </row>
    <row r="58" spans="1:10" x14ac:dyDescent="0.25">
      <c r="A58" s="186" t="s">
        <v>38</v>
      </c>
      <c r="B58" s="190">
        <v>671</v>
      </c>
      <c r="C58" s="168" t="s">
        <v>59</v>
      </c>
      <c r="D58" s="171">
        <v>0</v>
      </c>
      <c r="E58" s="191">
        <v>7000</v>
      </c>
      <c r="F58" s="191">
        <v>0</v>
      </c>
      <c r="G58" s="285">
        <f t="shared" si="0"/>
        <v>0</v>
      </c>
      <c r="H58" s="191">
        <v>0</v>
      </c>
      <c r="I58" s="171"/>
      <c r="J58" s="192"/>
    </row>
    <row r="59" spans="1:10" x14ac:dyDescent="0.25">
      <c r="A59" s="199">
        <v>2401</v>
      </c>
      <c r="B59" s="199" t="s">
        <v>152</v>
      </c>
      <c r="C59" s="199"/>
      <c r="D59" s="204"/>
      <c r="E59" s="204"/>
      <c r="F59" s="204"/>
      <c r="G59" s="286"/>
      <c r="H59" s="204"/>
      <c r="I59" s="204"/>
      <c r="J59" s="204"/>
    </row>
    <row r="60" spans="1:10" x14ac:dyDescent="0.25">
      <c r="A60" s="168" t="s">
        <v>200</v>
      </c>
      <c r="B60" s="168">
        <v>671</v>
      </c>
      <c r="C60" s="168" t="s">
        <v>153</v>
      </c>
      <c r="D60" s="171"/>
      <c r="E60" s="171">
        <v>0</v>
      </c>
      <c r="F60" s="171">
        <v>8239</v>
      </c>
      <c r="G60" s="285">
        <f t="shared" si="0"/>
        <v>500</v>
      </c>
      <c r="H60" s="171">
        <v>8739</v>
      </c>
      <c r="I60" s="171"/>
      <c r="J60" s="171"/>
    </row>
    <row r="61" spans="1:10" x14ac:dyDescent="0.25">
      <c r="A61" s="199">
        <v>2403</v>
      </c>
      <c r="B61" s="199" t="s">
        <v>130</v>
      </c>
      <c r="C61" s="222"/>
      <c r="D61" s="199"/>
      <c r="E61" s="199"/>
      <c r="F61" s="199"/>
      <c r="G61" s="286"/>
      <c r="H61" s="199"/>
      <c r="I61" s="199"/>
      <c r="J61" s="199"/>
    </row>
    <row r="62" spans="1:10" x14ac:dyDescent="0.25">
      <c r="A62" s="168" t="s">
        <v>131</v>
      </c>
      <c r="B62" s="168">
        <v>671</v>
      </c>
      <c r="C62" s="168" t="s">
        <v>154</v>
      </c>
      <c r="D62" s="168"/>
      <c r="E62" s="168">
        <v>0</v>
      </c>
      <c r="F62" s="171">
        <v>7000</v>
      </c>
      <c r="G62" s="285">
        <f t="shared" si="0"/>
        <v>0</v>
      </c>
      <c r="H62" s="171">
        <v>7000</v>
      </c>
      <c r="I62" s="168"/>
      <c r="J62" s="168"/>
    </row>
    <row r="63" spans="1:10" x14ac:dyDescent="0.25">
      <c r="A63" s="168" t="s">
        <v>136</v>
      </c>
      <c r="B63" s="168">
        <v>671</v>
      </c>
      <c r="C63" s="168" t="s">
        <v>154</v>
      </c>
      <c r="D63" s="168"/>
      <c r="E63" s="168">
        <v>0</v>
      </c>
      <c r="F63" s="171">
        <v>462928</v>
      </c>
      <c r="G63" s="285">
        <f t="shared" si="0"/>
        <v>0</v>
      </c>
      <c r="H63" s="171">
        <v>462928</v>
      </c>
      <c r="I63" s="168"/>
      <c r="J63" s="168"/>
    </row>
    <row r="64" spans="1:10" x14ac:dyDescent="0.25">
      <c r="A64" s="199">
        <v>2405</v>
      </c>
      <c r="B64" s="199" t="s">
        <v>55</v>
      </c>
      <c r="C64" s="199"/>
      <c r="D64" s="223"/>
      <c r="E64" s="223"/>
      <c r="F64" s="223"/>
      <c r="G64" s="286"/>
      <c r="H64" s="223"/>
      <c r="I64" s="223"/>
      <c r="J64" s="223"/>
    </row>
    <row r="65" spans="1:10" x14ac:dyDescent="0.25">
      <c r="A65" s="168" t="s">
        <v>139</v>
      </c>
      <c r="B65" s="168">
        <v>671</v>
      </c>
      <c r="C65" s="168" t="s">
        <v>154</v>
      </c>
      <c r="D65" s="168"/>
      <c r="E65" s="168">
        <v>0</v>
      </c>
      <c r="F65" s="171">
        <v>2866</v>
      </c>
      <c r="G65" s="285">
        <f t="shared" si="0"/>
        <v>0</v>
      </c>
      <c r="H65" s="171">
        <v>2866</v>
      </c>
      <c r="I65" s="168"/>
      <c r="J65" s="168"/>
    </row>
    <row r="66" spans="1:10" x14ac:dyDescent="0.25">
      <c r="A66" s="168" t="s">
        <v>56</v>
      </c>
      <c r="B66" s="190">
        <v>671</v>
      </c>
      <c r="C66" s="168" t="s">
        <v>160</v>
      </c>
      <c r="D66" s="168"/>
      <c r="E66" s="168">
        <v>0</v>
      </c>
      <c r="F66" s="171">
        <v>2000</v>
      </c>
      <c r="G66" s="285">
        <f t="shared" si="0"/>
        <v>0</v>
      </c>
      <c r="H66" s="171">
        <v>2000</v>
      </c>
      <c r="I66" s="168"/>
      <c r="J66" s="168"/>
    </row>
    <row r="67" spans="1:10" x14ac:dyDescent="0.25">
      <c r="A67" s="199">
        <v>9108</v>
      </c>
      <c r="B67" s="200" t="s">
        <v>144</v>
      </c>
      <c r="C67" s="199"/>
      <c r="D67" s="199"/>
      <c r="E67" s="223"/>
      <c r="F67" s="223"/>
      <c r="G67" s="286"/>
      <c r="H67" s="223"/>
      <c r="I67" s="223"/>
      <c r="J67" s="223"/>
    </row>
    <row r="68" spans="1:10" x14ac:dyDescent="0.25">
      <c r="A68" s="168" t="s">
        <v>143</v>
      </c>
      <c r="B68" s="168">
        <v>671</v>
      </c>
      <c r="C68" s="168" t="s">
        <v>156</v>
      </c>
      <c r="D68" s="168"/>
      <c r="E68" s="168">
        <v>0</v>
      </c>
      <c r="F68" s="171">
        <v>90463</v>
      </c>
      <c r="G68" s="285">
        <f t="shared" si="0"/>
        <v>-34195</v>
      </c>
      <c r="H68" s="171">
        <v>56268</v>
      </c>
      <c r="I68" s="171"/>
      <c r="J68" s="168"/>
    </row>
    <row r="69" spans="1:10" x14ac:dyDescent="0.25">
      <c r="A69" s="224"/>
      <c r="B69" s="224"/>
      <c r="C69" s="224"/>
      <c r="D69" s="224"/>
      <c r="E69" s="224"/>
      <c r="F69" s="159"/>
      <c r="G69" s="159"/>
      <c r="H69" s="159"/>
      <c r="I69" s="159"/>
      <c r="J69" s="224"/>
    </row>
    <row r="70" spans="1:10" x14ac:dyDescent="0.25">
      <c r="A70" s="224" t="s">
        <v>186</v>
      </c>
      <c r="B70" s="224"/>
      <c r="C70" s="224"/>
      <c r="D70" s="224"/>
      <c r="E70" s="224"/>
      <c r="F70" s="233"/>
      <c r="G70" s="233" t="s">
        <v>175</v>
      </c>
      <c r="H70" s="233"/>
      <c r="I70" s="159"/>
      <c r="J70" s="224"/>
    </row>
    <row r="71" spans="1:10" x14ac:dyDescent="0.25">
      <c r="A71" s="224"/>
      <c r="B71" s="224"/>
      <c r="C71" s="224"/>
      <c r="D71" s="224"/>
      <c r="E71" s="224"/>
      <c r="F71" s="224"/>
      <c r="G71" s="224" t="s">
        <v>176</v>
      </c>
      <c r="H71" s="224"/>
      <c r="I71" s="224"/>
      <c r="J71" s="224"/>
    </row>
    <row r="72" spans="1:10" x14ac:dyDescent="0.25">
      <c r="A72" s="224"/>
      <c r="B72" s="224"/>
      <c r="C72" s="224"/>
      <c r="D72" s="224"/>
      <c r="E72" s="224"/>
      <c r="F72" s="224"/>
      <c r="G72" s="224"/>
      <c r="H72" s="224"/>
      <c r="I72" s="224"/>
      <c r="J72" s="22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95"/>
  <sheetViews>
    <sheetView zoomScale="90" zoomScaleNormal="90" workbookViewId="0">
      <selection activeCell="H291" sqref="H291"/>
    </sheetView>
  </sheetViews>
  <sheetFormatPr defaultRowHeight="15" x14ac:dyDescent="0.25"/>
  <cols>
    <col min="3" max="3" width="72.28515625" customWidth="1"/>
    <col min="4" max="4" width="14" hidden="1" customWidth="1"/>
    <col min="5" max="8" width="15" style="10" customWidth="1"/>
    <col min="9" max="9" width="14" customWidth="1"/>
    <col min="10" max="10" width="13.85546875" customWidth="1"/>
  </cols>
  <sheetData>
    <row r="1" spans="1:25" x14ac:dyDescent="0.25">
      <c r="A1" t="s">
        <v>27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x14ac:dyDescent="0.25">
      <c r="A2" t="s">
        <v>28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5">
      <c r="A3" t="s">
        <v>223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x14ac:dyDescent="0.25">
      <c r="A4" t="s">
        <v>224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8.75" x14ac:dyDescent="0.3">
      <c r="A6" s="29" t="s">
        <v>183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8.75" x14ac:dyDescent="0.3">
      <c r="A7" s="29"/>
      <c r="C7" s="21" t="s">
        <v>173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3.5" customHeight="1" x14ac:dyDescent="0.3">
      <c r="A8" s="29"/>
      <c r="B8" s="93"/>
      <c r="C8" s="4"/>
      <c r="E8" s="253"/>
      <c r="F8" s="254" t="s">
        <v>114</v>
      </c>
      <c r="G8" s="254"/>
      <c r="H8" s="155" t="s">
        <v>178</v>
      </c>
      <c r="I8" s="255" t="s">
        <v>171</v>
      </c>
      <c r="J8" s="256" t="s">
        <v>171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4.25" customHeight="1" x14ac:dyDescent="0.3">
      <c r="A9" s="29"/>
      <c r="B9" s="272" t="s">
        <v>1</v>
      </c>
      <c r="C9" s="273" t="s">
        <v>2</v>
      </c>
      <c r="E9" s="257" t="s">
        <v>188</v>
      </c>
      <c r="F9" s="257" t="s">
        <v>189</v>
      </c>
      <c r="G9" s="258" t="s">
        <v>113</v>
      </c>
      <c r="H9" s="234" t="s">
        <v>179</v>
      </c>
      <c r="I9" s="259" t="s">
        <v>172</v>
      </c>
      <c r="J9" s="260" t="s">
        <v>190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x14ac:dyDescent="0.25">
      <c r="A10" s="147"/>
      <c r="B10" s="230">
        <v>3</v>
      </c>
      <c r="C10" s="131" t="s">
        <v>3</v>
      </c>
      <c r="D10" s="131"/>
      <c r="E10" s="149">
        <v>2704443</v>
      </c>
      <c r="F10" s="231">
        <f>SUM(F11,F15,F20,F22)</f>
        <v>3059586.71</v>
      </c>
      <c r="G10" s="231">
        <f>SUM(H10-F10)</f>
        <v>-151510.70999999996</v>
      </c>
      <c r="H10" s="231">
        <f>SUM(H11,H15,H20,H22)</f>
        <v>2908076</v>
      </c>
      <c r="I10" s="149">
        <v>3030530.59</v>
      </c>
      <c r="J10" s="232">
        <v>2807294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x14ac:dyDescent="0.25">
      <c r="A11" s="147"/>
      <c r="B11" s="151">
        <v>31</v>
      </c>
      <c r="C11" s="57" t="s">
        <v>4</v>
      </c>
      <c r="D11" s="57"/>
      <c r="E11" s="62">
        <v>2087810</v>
      </c>
      <c r="F11" s="62">
        <f>SUM(F12,F13,F14)</f>
        <v>2400731</v>
      </c>
      <c r="G11" s="248">
        <f t="shared" ref="G11:G32" si="0">SUM(H11-F11)</f>
        <v>-76139</v>
      </c>
      <c r="H11" s="228">
        <f>SUM(H12,H13,H14)</f>
        <v>2324592</v>
      </c>
      <c r="I11" s="152">
        <v>2255374.69</v>
      </c>
      <c r="J11" s="62">
        <v>205000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25">
      <c r="A12" s="147"/>
      <c r="B12" s="150">
        <v>311</v>
      </c>
      <c r="C12" s="1" t="s">
        <v>163</v>
      </c>
      <c r="D12" s="1"/>
      <c r="E12" s="9">
        <v>1743425</v>
      </c>
      <c r="F12" s="9">
        <v>1972964</v>
      </c>
      <c r="G12" s="247">
        <f t="shared" si="0"/>
        <v>-74671</v>
      </c>
      <c r="H12" s="9">
        <f>SUM(H79,H107,H139,H277,H285)</f>
        <v>1898293</v>
      </c>
      <c r="I12" s="5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25">
      <c r="A13" s="147"/>
      <c r="B13" s="150">
        <v>312</v>
      </c>
      <c r="C13" s="1" t="s">
        <v>6</v>
      </c>
      <c r="D13" s="1"/>
      <c r="E13" s="9">
        <v>77200</v>
      </c>
      <c r="F13" s="9">
        <v>115000</v>
      </c>
      <c r="G13" s="247">
        <f t="shared" si="0"/>
        <v>-2519</v>
      </c>
      <c r="H13" s="9">
        <f>SUM(H80,H108,H140,H278,H286)</f>
        <v>112481</v>
      </c>
      <c r="I13" s="5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147"/>
      <c r="B14" s="150">
        <v>313</v>
      </c>
      <c r="C14" s="1" t="s">
        <v>7</v>
      </c>
      <c r="D14" s="1"/>
      <c r="E14" s="9">
        <v>267185</v>
      </c>
      <c r="F14" s="9">
        <v>312767</v>
      </c>
      <c r="G14" s="247">
        <f t="shared" si="0"/>
        <v>1051</v>
      </c>
      <c r="H14" s="9">
        <f>SUM(H81,H109,H141,H279,H287)</f>
        <v>313818</v>
      </c>
      <c r="I14" s="5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73" customFormat="1" x14ac:dyDescent="0.25">
      <c r="A15" s="147"/>
      <c r="B15" s="151">
        <v>32</v>
      </c>
      <c r="C15" s="57" t="s">
        <v>8</v>
      </c>
      <c r="D15" s="57"/>
      <c r="E15" s="62">
        <v>300483</v>
      </c>
      <c r="F15" s="62">
        <f>SUM(F16,F17,F18,F19)</f>
        <v>376616.46</v>
      </c>
      <c r="G15" s="248">
        <f t="shared" si="0"/>
        <v>-47698.460000000021</v>
      </c>
      <c r="H15" s="62">
        <f>SUM(H16,H17,H18,H19)</f>
        <v>328918</v>
      </c>
      <c r="I15" s="58">
        <v>355105.9</v>
      </c>
      <c r="J15" s="62">
        <v>312244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1" customFormat="1" x14ac:dyDescent="0.25">
      <c r="A16" s="147"/>
      <c r="B16" s="150">
        <v>321</v>
      </c>
      <c r="C16" s="1" t="s">
        <v>9</v>
      </c>
      <c r="D16" s="1"/>
      <c r="E16" s="9">
        <v>108530</v>
      </c>
      <c r="F16" s="9">
        <v>115039</v>
      </c>
      <c r="G16" s="247">
        <f t="shared" si="0"/>
        <v>-10918</v>
      </c>
      <c r="H16" s="9">
        <f>SUM(H42,H83,H111,H143,H186,H281,H289)</f>
        <v>104121</v>
      </c>
      <c r="I16" s="5"/>
      <c r="J16" s="9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21" customFormat="1" x14ac:dyDescent="0.25">
      <c r="A17" s="147"/>
      <c r="B17" s="150">
        <v>322</v>
      </c>
      <c r="C17" s="1" t="s">
        <v>164</v>
      </c>
      <c r="D17" s="1"/>
      <c r="E17" s="9">
        <v>94560</v>
      </c>
      <c r="F17" s="9">
        <v>75569.5</v>
      </c>
      <c r="G17" s="247">
        <f t="shared" si="0"/>
        <v>-10159.5</v>
      </c>
      <c r="H17" s="9">
        <f>SUM(H43,H62,H95,H118,H129,H133,H144,H150,H173,H192,H207,H229)</f>
        <v>65410</v>
      </c>
      <c r="I17" s="5"/>
      <c r="J17" s="9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55" customFormat="1" x14ac:dyDescent="0.25">
      <c r="A18" s="147"/>
      <c r="B18" s="150">
        <v>323</v>
      </c>
      <c r="C18" s="1" t="s">
        <v>12</v>
      </c>
      <c r="D18" s="1"/>
      <c r="E18" s="9">
        <v>48413</v>
      </c>
      <c r="F18" s="9">
        <v>71188.850000000006</v>
      </c>
      <c r="G18" s="247">
        <f t="shared" si="0"/>
        <v>5215.1499999999942</v>
      </c>
      <c r="H18" s="9">
        <f>SUM(H44,H53,H119,H68,H84,H103,H208,H236)</f>
        <v>76404</v>
      </c>
      <c r="I18" s="5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59" customFormat="1" x14ac:dyDescent="0.25">
      <c r="A19" s="147"/>
      <c r="B19" s="150">
        <v>329</v>
      </c>
      <c r="C19" s="1" t="s">
        <v>165</v>
      </c>
      <c r="D19" s="1"/>
      <c r="E19" s="9">
        <v>48979.73</v>
      </c>
      <c r="F19" s="9">
        <v>114819.11</v>
      </c>
      <c r="G19" s="247">
        <f t="shared" si="0"/>
        <v>-31836.11</v>
      </c>
      <c r="H19" s="9">
        <f>SUM(H45,H73,H86,H96,H120,H160,H169,H174,H180,H193,H209)</f>
        <v>82983</v>
      </c>
      <c r="I19" s="5"/>
      <c r="J19" s="9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47"/>
      <c r="B20" s="151">
        <v>34</v>
      </c>
      <c r="C20" s="57" t="s">
        <v>14</v>
      </c>
      <c r="D20" s="57"/>
      <c r="E20" s="62">
        <v>2800</v>
      </c>
      <c r="F20" s="62">
        <v>11800</v>
      </c>
      <c r="G20" s="248">
        <f t="shared" si="0"/>
        <v>-1824</v>
      </c>
      <c r="H20" s="62">
        <f>SUM(H21)</f>
        <v>9976</v>
      </c>
      <c r="I20" s="58">
        <v>22700</v>
      </c>
      <c r="J20" s="62">
        <v>22700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x14ac:dyDescent="0.25">
      <c r="A21" s="147"/>
      <c r="B21" s="150">
        <v>343</v>
      </c>
      <c r="C21" s="1" t="s">
        <v>15</v>
      </c>
      <c r="D21" s="1"/>
      <c r="E21" s="9">
        <v>2800</v>
      </c>
      <c r="F21" s="9">
        <v>11800</v>
      </c>
      <c r="G21" s="247">
        <f t="shared" si="0"/>
        <v>-1824</v>
      </c>
      <c r="H21" s="9">
        <f>SUM(H47,H88,H122)</f>
        <v>9976</v>
      </c>
      <c r="I21" s="5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A22" s="147"/>
      <c r="B22" s="151">
        <v>37</v>
      </c>
      <c r="C22" s="57" t="s">
        <v>166</v>
      </c>
      <c r="D22" s="57"/>
      <c r="E22" s="62">
        <v>313350</v>
      </c>
      <c r="F22" s="62">
        <v>270439.25</v>
      </c>
      <c r="G22" s="248">
        <f t="shared" si="0"/>
        <v>-25849.25</v>
      </c>
      <c r="H22" s="62">
        <f>SUM(H23)</f>
        <v>244590</v>
      </c>
      <c r="I22" s="58">
        <v>397350</v>
      </c>
      <c r="J22" s="62">
        <v>397350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147"/>
      <c r="B23" s="150">
        <v>372</v>
      </c>
      <c r="C23" s="1" t="s">
        <v>167</v>
      </c>
      <c r="D23" s="1"/>
      <c r="E23" s="9">
        <v>313350</v>
      </c>
      <c r="F23" s="9">
        <v>270439.25</v>
      </c>
      <c r="G23" s="247">
        <f t="shared" si="0"/>
        <v>-25849.25</v>
      </c>
      <c r="H23" s="9">
        <f>SUM(H55,H195)</f>
        <v>244590</v>
      </c>
      <c r="I23" s="5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59" customFormat="1" x14ac:dyDescent="0.25">
      <c r="A24" s="147"/>
      <c r="B24" s="229">
        <v>4</v>
      </c>
      <c r="C24" s="131" t="s">
        <v>50</v>
      </c>
      <c r="D24" s="131"/>
      <c r="E24" s="149">
        <v>2600</v>
      </c>
      <c r="F24" s="149">
        <v>486705</v>
      </c>
      <c r="G24" s="231">
        <f t="shared" si="0"/>
        <v>5006</v>
      </c>
      <c r="H24" s="149">
        <f>SUM(H25,H27,H30)</f>
        <v>491711</v>
      </c>
      <c r="I24" s="149">
        <v>8000</v>
      </c>
      <c r="J24" s="149">
        <v>8000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</row>
    <row r="25" spans="1:25" x14ac:dyDescent="0.25">
      <c r="A25" s="147"/>
      <c r="B25" s="151">
        <v>41</v>
      </c>
      <c r="C25" s="57" t="s">
        <v>168</v>
      </c>
      <c r="D25" s="57"/>
      <c r="E25" s="62">
        <v>0</v>
      </c>
      <c r="F25" s="62">
        <v>7000</v>
      </c>
      <c r="G25" s="248">
        <f t="shared" si="0"/>
        <v>0</v>
      </c>
      <c r="H25" s="62">
        <f>SUM(H26)</f>
        <v>7000</v>
      </c>
      <c r="I25" s="58">
        <v>0</v>
      </c>
      <c r="J25" s="62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x14ac:dyDescent="0.25">
      <c r="A26" s="147"/>
      <c r="B26" s="150">
        <v>412</v>
      </c>
      <c r="C26" s="1" t="s">
        <v>135</v>
      </c>
      <c r="D26" s="1"/>
      <c r="E26" s="9">
        <v>0</v>
      </c>
      <c r="F26" s="9">
        <v>7000</v>
      </c>
      <c r="G26" s="247">
        <f t="shared" si="0"/>
        <v>0</v>
      </c>
      <c r="H26" s="9">
        <f>SUM(H243)</f>
        <v>7000</v>
      </c>
      <c r="I26" s="5"/>
      <c r="J26" s="9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21" customFormat="1" x14ac:dyDescent="0.25">
      <c r="A27" s="147"/>
      <c r="B27" s="151">
        <v>42</v>
      </c>
      <c r="C27" s="57" t="s">
        <v>51</v>
      </c>
      <c r="D27" s="57"/>
      <c r="E27" s="62">
        <v>2600</v>
      </c>
      <c r="F27" s="62">
        <v>16777.25</v>
      </c>
      <c r="G27" s="248">
        <f t="shared" si="0"/>
        <v>5005.75</v>
      </c>
      <c r="H27" s="62">
        <f>SUM(H28,H29)</f>
        <v>21783</v>
      </c>
      <c r="I27" s="58">
        <v>8000</v>
      </c>
      <c r="J27" s="62">
        <v>8000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21" customFormat="1" x14ac:dyDescent="0.25">
      <c r="A28" s="147"/>
      <c r="B28" s="150">
        <v>422</v>
      </c>
      <c r="C28" s="1" t="s">
        <v>52</v>
      </c>
      <c r="D28" s="1"/>
      <c r="E28" s="9">
        <v>400</v>
      </c>
      <c r="F28" s="9">
        <v>8277.25</v>
      </c>
      <c r="G28" s="247">
        <f t="shared" si="0"/>
        <v>4949.75</v>
      </c>
      <c r="H28" s="9">
        <f>SUM(H256,H260)</f>
        <v>13227</v>
      </c>
      <c r="I28" s="5"/>
      <c r="J28" s="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55" customFormat="1" x14ac:dyDescent="0.25">
      <c r="A29" s="147"/>
      <c r="B29" s="150">
        <v>424</v>
      </c>
      <c r="C29" s="1" t="s">
        <v>169</v>
      </c>
      <c r="D29" s="1"/>
      <c r="E29" s="9">
        <v>2200</v>
      </c>
      <c r="F29" s="9">
        <v>8500</v>
      </c>
      <c r="G29" s="247">
        <f t="shared" si="0"/>
        <v>56</v>
      </c>
      <c r="H29" s="9">
        <f>SUM(H125,H154,H266,H270)</f>
        <v>8556</v>
      </c>
      <c r="I29" s="5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59" customFormat="1" x14ac:dyDescent="0.25">
      <c r="A30" s="147"/>
      <c r="B30" s="151">
        <v>45</v>
      </c>
      <c r="C30" s="57" t="s">
        <v>170</v>
      </c>
      <c r="D30" s="57"/>
      <c r="E30" s="62">
        <v>0</v>
      </c>
      <c r="F30" s="62">
        <v>462927.75</v>
      </c>
      <c r="G30" s="248">
        <f t="shared" si="0"/>
        <v>0.25</v>
      </c>
      <c r="H30" s="62">
        <f>SUM(H31)</f>
        <v>462928</v>
      </c>
      <c r="I30" s="58">
        <v>0</v>
      </c>
      <c r="J30" s="62">
        <v>0</v>
      </c>
      <c r="K30" s="63"/>
      <c r="L30" s="95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x14ac:dyDescent="0.25">
      <c r="A31" s="147"/>
      <c r="B31" s="150">
        <v>451</v>
      </c>
      <c r="C31" s="1" t="s">
        <v>138</v>
      </c>
      <c r="D31" s="1"/>
      <c r="E31" s="9">
        <v>0</v>
      </c>
      <c r="F31" s="9">
        <v>462927.75</v>
      </c>
      <c r="G31" s="247">
        <f t="shared" si="0"/>
        <v>0.25</v>
      </c>
      <c r="H31" s="9">
        <f>SUM(H249)</f>
        <v>462928</v>
      </c>
      <c r="I31" s="5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59" customFormat="1" x14ac:dyDescent="0.25">
      <c r="A32" s="147"/>
      <c r="B32" s="101"/>
      <c r="C32" s="16" t="s">
        <v>23</v>
      </c>
      <c r="D32" s="1"/>
      <c r="E32" s="148">
        <v>2707043</v>
      </c>
      <c r="F32" s="148">
        <f>SUM(F10,F24)</f>
        <v>3546291.71</v>
      </c>
      <c r="G32" s="237">
        <f t="shared" si="0"/>
        <v>-146504.70999999996</v>
      </c>
      <c r="H32" s="148">
        <f>SUM(H10,H24)</f>
        <v>3399787</v>
      </c>
      <c r="I32" s="14">
        <v>3038530.59</v>
      </c>
      <c r="J32" s="148">
        <v>2815294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s="59" customFormat="1" x14ac:dyDescent="0.25">
      <c r="A33" s="19"/>
      <c r="B33" s="19"/>
      <c r="C33" s="225"/>
      <c r="D33" s="19"/>
      <c r="E33" s="226"/>
      <c r="F33" s="226"/>
      <c r="G33" s="238"/>
      <c r="H33" s="226"/>
      <c r="I33" s="227"/>
      <c r="J33" s="226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x14ac:dyDescent="0.2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252" customFormat="1" ht="13.5" customHeight="1" x14ac:dyDescent="0.3">
      <c r="A35" s="261"/>
      <c r="B35" s="262"/>
      <c r="C35" s="263"/>
      <c r="D35" s="264"/>
      <c r="E35" s="253"/>
      <c r="F35" s="254" t="s">
        <v>114</v>
      </c>
      <c r="G35" s="254"/>
      <c r="H35" s="155" t="s">
        <v>178</v>
      </c>
      <c r="I35" s="265" t="s">
        <v>174</v>
      </c>
      <c r="J35" s="266" t="s">
        <v>191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s="252" customFormat="1" x14ac:dyDescent="0.25">
      <c r="A36" s="267" t="s">
        <v>0</v>
      </c>
      <c r="B36" s="268" t="s">
        <v>1</v>
      </c>
      <c r="C36" s="269" t="s">
        <v>2</v>
      </c>
      <c r="D36" s="270" t="s">
        <v>66</v>
      </c>
      <c r="E36" s="271" t="s">
        <v>188</v>
      </c>
      <c r="F36" s="271" t="s">
        <v>189</v>
      </c>
      <c r="G36" s="271" t="s">
        <v>113</v>
      </c>
      <c r="H36" s="103" t="s">
        <v>179</v>
      </c>
      <c r="I36" s="267" t="s">
        <v>172</v>
      </c>
      <c r="J36" s="268" t="s">
        <v>190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x14ac:dyDescent="0.25">
      <c r="A37" s="153">
        <v>2101</v>
      </c>
      <c r="B37" s="154" t="s">
        <v>30</v>
      </c>
      <c r="C37" s="102"/>
      <c r="D37" s="40" t="e">
        <f>SUM(D38+D49+D57+D75)</f>
        <v>#REF!</v>
      </c>
      <c r="E37" s="92">
        <v>2397270</v>
      </c>
      <c r="F37" s="92">
        <f>SUM(F41,F46,F52,F54,F60,F67,F72,F78,F82,F87)</f>
        <v>2518957</v>
      </c>
      <c r="G37" s="92">
        <f>SUM(H37-F37)</f>
        <v>-103557</v>
      </c>
      <c r="H37" s="92">
        <f>SUM(H38,H49,H57,H75)</f>
        <v>2415400</v>
      </c>
      <c r="I37" s="92">
        <v>2510514</v>
      </c>
      <c r="J37" s="92">
        <v>2510514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x14ac:dyDescent="0.25">
      <c r="A38" s="16" t="s">
        <v>10</v>
      </c>
      <c r="B38" s="16" t="s">
        <v>75</v>
      </c>
      <c r="C38" s="16"/>
      <c r="D38" s="27">
        <f>SUM(D39)</f>
        <v>-4968</v>
      </c>
      <c r="E38" s="66">
        <v>51120</v>
      </c>
      <c r="F38" s="66">
        <v>50664</v>
      </c>
      <c r="G38" s="235">
        <f t="shared" ref="G38:G103" si="1">SUM(H38-F38)</f>
        <v>2568</v>
      </c>
      <c r="H38" s="66">
        <f>SUM(H40)</f>
        <v>53232</v>
      </c>
      <c r="I38" s="32">
        <v>50664</v>
      </c>
      <c r="J38" s="32">
        <v>50664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x14ac:dyDescent="0.25">
      <c r="A39" s="16"/>
      <c r="B39" s="16"/>
      <c r="C39" s="16" t="s">
        <v>42</v>
      </c>
      <c r="D39" s="24">
        <f>SUM(D40)</f>
        <v>-4968</v>
      </c>
      <c r="E39" s="41"/>
      <c r="F39" s="41"/>
      <c r="G39" s="235"/>
      <c r="H39" s="41"/>
      <c r="I39" s="74"/>
      <c r="J39" s="74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5">
      <c r="A40" s="51"/>
      <c r="B40" s="51">
        <v>3</v>
      </c>
      <c r="C40" s="51" t="s">
        <v>3</v>
      </c>
      <c r="D40" s="52">
        <f>SUM(D41+D46)</f>
        <v>-4968</v>
      </c>
      <c r="E40" s="53">
        <v>51120</v>
      </c>
      <c r="F40" s="53">
        <v>50664</v>
      </c>
      <c r="G40" s="240">
        <f t="shared" si="1"/>
        <v>2568</v>
      </c>
      <c r="H40" s="53">
        <f>SUM(H41,H46)</f>
        <v>53232</v>
      </c>
      <c r="I40" s="53"/>
      <c r="J40" s="5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5">
      <c r="A41" s="57"/>
      <c r="B41" s="57">
        <v>32</v>
      </c>
      <c r="C41" s="57" t="s">
        <v>8</v>
      </c>
      <c r="D41" s="58">
        <f>SUM(D42:D45)</f>
        <v>-4968</v>
      </c>
      <c r="E41" s="64">
        <v>48520</v>
      </c>
      <c r="F41" s="64">
        <v>47964</v>
      </c>
      <c r="G41" s="241">
        <f t="shared" si="1"/>
        <v>2532</v>
      </c>
      <c r="H41" s="64">
        <f>SUM(H42,H43,H44,H45)</f>
        <v>50496</v>
      </c>
      <c r="I41" s="65">
        <v>48064</v>
      </c>
      <c r="J41" s="65">
        <v>48064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5">
      <c r="A42" s="1"/>
      <c r="B42" s="1">
        <v>321</v>
      </c>
      <c r="C42" s="1" t="s">
        <v>9</v>
      </c>
      <c r="D42" s="24">
        <v>-900</v>
      </c>
      <c r="E42" s="41">
        <v>10400</v>
      </c>
      <c r="F42" s="41">
        <v>5700</v>
      </c>
      <c r="G42" s="239">
        <f t="shared" si="1"/>
        <v>2358</v>
      </c>
      <c r="H42" s="41">
        <v>8058</v>
      </c>
      <c r="I42" s="18"/>
      <c r="J42" s="1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A43" s="1"/>
      <c r="B43" s="1">
        <v>322</v>
      </c>
      <c r="C43" s="1" t="s">
        <v>11</v>
      </c>
      <c r="D43" s="24">
        <v>-9570</v>
      </c>
      <c r="E43" s="41">
        <v>21500</v>
      </c>
      <c r="F43" s="41">
        <v>16282</v>
      </c>
      <c r="G43" s="239">
        <f t="shared" si="1"/>
        <v>120</v>
      </c>
      <c r="H43" s="41">
        <v>16402</v>
      </c>
      <c r="I43" s="18"/>
      <c r="J43" s="18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x14ac:dyDescent="0.25">
      <c r="A44" s="1"/>
      <c r="B44" s="1">
        <v>323</v>
      </c>
      <c r="C44" s="1" t="s">
        <v>12</v>
      </c>
      <c r="D44" s="24">
        <v>6102</v>
      </c>
      <c r="E44" s="41">
        <v>13320</v>
      </c>
      <c r="F44" s="41">
        <v>22400</v>
      </c>
      <c r="G44" s="239">
        <f t="shared" si="1"/>
        <v>-1359</v>
      </c>
      <c r="H44" s="41">
        <v>21041</v>
      </c>
      <c r="I44" s="18"/>
      <c r="J44" s="1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1"/>
      <c r="B45" s="1">
        <v>329</v>
      </c>
      <c r="C45" s="1" t="s">
        <v>13</v>
      </c>
      <c r="D45" s="24">
        <v>-600</v>
      </c>
      <c r="E45" s="41">
        <v>3300</v>
      </c>
      <c r="F45" s="41">
        <v>3582</v>
      </c>
      <c r="G45" s="242">
        <f t="shared" si="1"/>
        <v>1413</v>
      </c>
      <c r="H45" s="41">
        <v>4995</v>
      </c>
      <c r="I45" s="18"/>
      <c r="J45" s="18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5">
      <c r="A46" s="57"/>
      <c r="B46" s="57">
        <v>34</v>
      </c>
      <c r="C46" s="57" t="s">
        <v>14</v>
      </c>
      <c r="D46" s="58">
        <f>SUM(D47)</f>
        <v>0</v>
      </c>
      <c r="E46" s="64">
        <v>2600</v>
      </c>
      <c r="F46" s="64">
        <v>2700</v>
      </c>
      <c r="G46" s="241">
        <f t="shared" si="1"/>
        <v>36</v>
      </c>
      <c r="H46" s="64">
        <v>2736</v>
      </c>
      <c r="I46" s="65">
        <v>2600</v>
      </c>
      <c r="J46" s="65">
        <v>2600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1"/>
      <c r="B47" s="1">
        <v>343</v>
      </c>
      <c r="C47" s="1" t="s">
        <v>15</v>
      </c>
      <c r="D47" s="24">
        <v>0</v>
      </c>
      <c r="E47" s="41">
        <v>2600</v>
      </c>
      <c r="F47" s="41">
        <v>2700</v>
      </c>
      <c r="G47" s="239">
        <f t="shared" si="1"/>
        <v>36</v>
      </c>
      <c r="H47" s="41">
        <v>2736</v>
      </c>
      <c r="I47" s="18"/>
      <c r="J47" s="1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s="38" customFormat="1" x14ac:dyDescent="0.25">
      <c r="A48" s="1"/>
      <c r="B48" s="1"/>
      <c r="C48" s="1"/>
      <c r="D48" s="24"/>
      <c r="E48" s="41"/>
      <c r="F48" s="41"/>
      <c r="G48" s="239"/>
      <c r="H48" s="41"/>
      <c r="I48" s="18"/>
      <c r="J48" s="18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38" customFormat="1" ht="15" customHeight="1" x14ac:dyDescent="0.25">
      <c r="A49" s="16" t="s">
        <v>16</v>
      </c>
      <c r="B49" s="16" t="s">
        <v>76</v>
      </c>
      <c r="C49" s="16"/>
      <c r="D49" s="27">
        <f>SUM(D50)</f>
        <v>-32250</v>
      </c>
      <c r="E49" s="66">
        <v>279850</v>
      </c>
      <c r="F49" s="66">
        <v>168939</v>
      </c>
      <c r="G49" s="235">
        <f t="shared" si="1"/>
        <v>-4500</v>
      </c>
      <c r="H49" s="66">
        <f>SUM(H51)</f>
        <v>164439</v>
      </c>
      <c r="I49" s="32">
        <v>279850</v>
      </c>
      <c r="J49" s="32">
        <f t="shared" ref="J49" si="2">I49</f>
        <v>279850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55" customFormat="1" x14ac:dyDescent="0.25">
      <c r="A50" s="16"/>
      <c r="B50" s="16"/>
      <c r="C50" s="16" t="s">
        <v>42</v>
      </c>
      <c r="D50" s="24">
        <f>SUM(D51)</f>
        <v>-32250</v>
      </c>
      <c r="E50" s="41"/>
      <c r="F50" s="41"/>
      <c r="G50" s="239"/>
      <c r="H50" s="41"/>
      <c r="I50" s="14"/>
      <c r="J50" s="14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79" customFormat="1" x14ac:dyDescent="0.25">
      <c r="A51" s="51"/>
      <c r="B51" s="51">
        <v>3</v>
      </c>
      <c r="C51" s="51" t="s">
        <v>3</v>
      </c>
      <c r="D51" s="52">
        <f>SUM(D52+D54)</f>
        <v>-32250</v>
      </c>
      <c r="E51" s="53">
        <v>279850</v>
      </c>
      <c r="F51" s="53">
        <v>168939</v>
      </c>
      <c r="G51" s="240">
        <f t="shared" si="1"/>
        <v>-4500</v>
      </c>
      <c r="H51" s="53">
        <f>SUM(H52,H54)</f>
        <v>164439</v>
      </c>
      <c r="I51" s="54"/>
      <c r="J51" s="54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  <row r="52" spans="1:25" s="23" customFormat="1" x14ac:dyDescent="0.25">
      <c r="A52" s="57"/>
      <c r="B52" s="57">
        <v>32</v>
      </c>
      <c r="C52" s="57" t="s">
        <v>8</v>
      </c>
      <c r="D52" s="58">
        <f>SUM(D53:D53)</f>
        <v>0</v>
      </c>
      <c r="E52" s="64">
        <v>2500</v>
      </c>
      <c r="F52" s="64">
        <v>2500</v>
      </c>
      <c r="G52" s="241">
        <f t="shared" si="1"/>
        <v>0</v>
      </c>
      <c r="H52" s="64">
        <v>2500</v>
      </c>
      <c r="I52" s="65">
        <v>2500</v>
      </c>
      <c r="J52" s="65">
        <f t="shared" ref="J52:J54" si="3">I52</f>
        <v>2500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23" customFormat="1" x14ac:dyDescent="0.25">
      <c r="A53" s="1"/>
      <c r="B53" s="1">
        <v>323</v>
      </c>
      <c r="C53" s="1" t="s">
        <v>12</v>
      </c>
      <c r="D53" s="24">
        <v>0</v>
      </c>
      <c r="E53" s="70">
        <v>2500</v>
      </c>
      <c r="F53" s="70">
        <v>2500</v>
      </c>
      <c r="G53" s="239">
        <f t="shared" si="1"/>
        <v>0</v>
      </c>
      <c r="H53" s="70">
        <v>2500</v>
      </c>
      <c r="I53" s="5"/>
      <c r="J53" s="5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23" customFormat="1" x14ac:dyDescent="0.25">
      <c r="A54" s="57"/>
      <c r="B54" s="57">
        <v>37</v>
      </c>
      <c r="C54" s="57" t="s">
        <v>43</v>
      </c>
      <c r="D54" s="58">
        <f>SUM(D55)</f>
        <v>-32250</v>
      </c>
      <c r="E54" s="64">
        <v>277350</v>
      </c>
      <c r="F54" s="64">
        <v>166439</v>
      </c>
      <c r="G54" s="241">
        <f t="shared" si="1"/>
        <v>-4500</v>
      </c>
      <c r="H54" s="64">
        <v>161939</v>
      </c>
      <c r="I54" s="65">
        <v>277350</v>
      </c>
      <c r="J54" s="65">
        <f t="shared" si="3"/>
        <v>277350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79" customFormat="1" x14ac:dyDescent="0.25">
      <c r="A55" s="1"/>
      <c r="B55" s="1">
        <v>372</v>
      </c>
      <c r="C55" s="1" t="s">
        <v>44</v>
      </c>
      <c r="D55" s="24">
        <v>-32250</v>
      </c>
      <c r="E55" s="41">
        <v>277350</v>
      </c>
      <c r="F55" s="41">
        <v>166439</v>
      </c>
      <c r="G55" s="239">
        <f t="shared" si="1"/>
        <v>-4500</v>
      </c>
      <c r="H55" s="41">
        <v>161939</v>
      </c>
      <c r="I55" s="5"/>
      <c r="J55" s="5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</row>
    <row r="56" spans="1:25" s="23" customFormat="1" x14ac:dyDescent="0.25">
      <c r="A56" s="1"/>
      <c r="B56" s="1"/>
      <c r="C56" s="1"/>
      <c r="D56" s="24"/>
      <c r="E56" s="41"/>
      <c r="F56" s="41"/>
      <c r="G56" s="235"/>
      <c r="H56" s="41"/>
      <c r="I56" s="5"/>
      <c r="J56" s="5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23" customFormat="1" x14ac:dyDescent="0.25">
      <c r="A57" s="16" t="s">
        <v>32</v>
      </c>
      <c r="B57" s="16" t="s">
        <v>77</v>
      </c>
      <c r="C57" s="16"/>
      <c r="D57" s="27" t="e">
        <f>SUM(D58+#REF!+#REF!)</f>
        <v>#REF!</v>
      </c>
      <c r="E57" s="66">
        <v>600</v>
      </c>
      <c r="F57" s="66">
        <v>2354</v>
      </c>
      <c r="G57" s="235">
        <f t="shared" si="1"/>
        <v>-1815</v>
      </c>
      <c r="H57" s="66">
        <f>SUM(H59,H66,H71)</f>
        <v>539</v>
      </c>
      <c r="I57" s="32">
        <v>0</v>
      </c>
      <c r="J57" s="32">
        <v>0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23" customFormat="1" x14ac:dyDescent="0.25">
      <c r="A58" s="16"/>
      <c r="B58" s="16"/>
      <c r="C58" s="16" t="s">
        <v>45</v>
      </c>
      <c r="D58" s="24">
        <f>SUM(D59)</f>
        <v>-4350</v>
      </c>
      <c r="E58" s="66"/>
      <c r="F58" s="66"/>
      <c r="G58" s="235"/>
      <c r="H58" s="66"/>
      <c r="I58" s="14"/>
      <c r="J58" s="14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23" customFormat="1" x14ac:dyDescent="0.25">
      <c r="A59" s="51"/>
      <c r="B59" s="51">
        <v>3</v>
      </c>
      <c r="C59" s="51" t="s">
        <v>3</v>
      </c>
      <c r="D59" s="52">
        <f>SUM(D60)</f>
        <v>-4350</v>
      </c>
      <c r="E59" s="53">
        <v>600</v>
      </c>
      <c r="F59" s="53">
        <v>500</v>
      </c>
      <c r="G59" s="240">
        <f t="shared" si="1"/>
        <v>-203</v>
      </c>
      <c r="H59" s="53">
        <v>297</v>
      </c>
      <c r="I59" s="54"/>
      <c r="J59" s="54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0" customFormat="1" x14ac:dyDescent="0.25">
      <c r="A60" s="61"/>
      <c r="B60" s="61">
        <v>32</v>
      </c>
      <c r="C60" s="61" t="s">
        <v>8</v>
      </c>
      <c r="D60" s="62">
        <f>SUM(D61:D64)</f>
        <v>-4350</v>
      </c>
      <c r="E60" s="64">
        <v>600</v>
      </c>
      <c r="F60" s="64">
        <v>500</v>
      </c>
      <c r="G60" s="241">
        <f t="shared" si="1"/>
        <v>-203</v>
      </c>
      <c r="H60" s="64">
        <v>297</v>
      </c>
      <c r="I60" s="64">
        <v>0</v>
      </c>
      <c r="J60" s="64">
        <v>0</v>
      </c>
    </row>
    <row r="61" spans="1:25" s="82" customFormat="1" x14ac:dyDescent="0.25">
      <c r="A61" s="1"/>
      <c r="B61" s="1">
        <v>321</v>
      </c>
      <c r="C61" s="1" t="s">
        <v>9</v>
      </c>
      <c r="D61" s="24">
        <v>-450</v>
      </c>
      <c r="E61" s="41">
        <v>50</v>
      </c>
      <c r="F61" s="41">
        <v>20</v>
      </c>
      <c r="G61" s="239">
        <f t="shared" si="1"/>
        <v>-20</v>
      </c>
      <c r="H61" s="41">
        <v>0</v>
      </c>
      <c r="I61" s="5"/>
      <c r="J61" s="5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13" customFormat="1" x14ac:dyDescent="0.25">
      <c r="A62" s="1"/>
      <c r="B62" s="1">
        <v>322</v>
      </c>
      <c r="C62" s="1" t="s">
        <v>19</v>
      </c>
      <c r="D62" s="24">
        <v>-250</v>
      </c>
      <c r="E62" s="41">
        <v>150</v>
      </c>
      <c r="F62" s="41">
        <v>330</v>
      </c>
      <c r="G62" s="239">
        <f t="shared" si="1"/>
        <v>-33</v>
      </c>
      <c r="H62" s="41">
        <v>297</v>
      </c>
      <c r="I62" s="5"/>
      <c r="J62" s="5"/>
    </row>
    <row r="63" spans="1:25" s="13" customFormat="1" x14ac:dyDescent="0.25">
      <c r="A63" s="1"/>
      <c r="B63" s="1">
        <v>323</v>
      </c>
      <c r="C63" s="1" t="s">
        <v>12</v>
      </c>
      <c r="D63" s="24">
        <v>-3700</v>
      </c>
      <c r="E63" s="41">
        <v>200</v>
      </c>
      <c r="F63" s="41">
        <v>50</v>
      </c>
      <c r="G63" s="239">
        <f t="shared" si="1"/>
        <v>-50</v>
      </c>
      <c r="H63" s="41">
        <v>0</v>
      </c>
      <c r="I63" s="5"/>
      <c r="J63" s="5"/>
    </row>
    <row r="64" spans="1:25" s="55" customFormat="1" x14ac:dyDescent="0.25">
      <c r="A64" s="1"/>
      <c r="B64" s="1">
        <v>329</v>
      </c>
      <c r="C64" s="1" t="s">
        <v>13</v>
      </c>
      <c r="D64" s="24">
        <v>50</v>
      </c>
      <c r="E64" s="41">
        <v>200</v>
      </c>
      <c r="F64" s="41">
        <v>100</v>
      </c>
      <c r="G64" s="239">
        <f t="shared" si="1"/>
        <v>-100</v>
      </c>
      <c r="H64" s="41">
        <v>0</v>
      </c>
      <c r="I64" s="5"/>
      <c r="J64" s="5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59" customFormat="1" x14ac:dyDescent="0.25">
      <c r="A65" s="1"/>
      <c r="B65" s="1"/>
      <c r="C65" s="16" t="s">
        <v>115</v>
      </c>
      <c r="D65" s="24"/>
      <c r="E65" s="41"/>
      <c r="F65" s="41"/>
      <c r="G65" s="239"/>
      <c r="H65" s="41"/>
      <c r="I65" s="5"/>
      <c r="J65" s="5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25" x14ac:dyDescent="0.25">
      <c r="A66" s="97"/>
      <c r="B66" s="97">
        <v>3</v>
      </c>
      <c r="C66" s="97" t="s">
        <v>3</v>
      </c>
      <c r="D66" s="98"/>
      <c r="E66" s="99">
        <v>0</v>
      </c>
      <c r="F66" s="99">
        <v>1500</v>
      </c>
      <c r="G66" s="240">
        <f t="shared" si="1"/>
        <v>-1258</v>
      </c>
      <c r="H66" s="99">
        <v>242</v>
      </c>
      <c r="I66" s="100"/>
      <c r="J66" s="10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25">
      <c r="A67" s="1"/>
      <c r="B67" s="57">
        <v>32</v>
      </c>
      <c r="C67" s="57" t="s">
        <v>8</v>
      </c>
      <c r="D67" s="58"/>
      <c r="E67" s="64">
        <v>0</v>
      </c>
      <c r="F67" s="64">
        <v>1500</v>
      </c>
      <c r="G67" s="239">
        <f t="shared" si="1"/>
        <v>-1258</v>
      </c>
      <c r="H67" s="64">
        <v>242</v>
      </c>
      <c r="I67" s="58">
        <v>0</v>
      </c>
      <c r="J67" s="58">
        <v>0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0" customFormat="1" x14ac:dyDescent="0.25">
      <c r="A68" s="1"/>
      <c r="B68" s="1">
        <v>323</v>
      </c>
      <c r="C68" s="1" t="s">
        <v>12</v>
      </c>
      <c r="D68" s="24"/>
      <c r="E68" s="41">
        <v>0</v>
      </c>
      <c r="F68" s="41">
        <v>500</v>
      </c>
      <c r="G68" s="239">
        <f t="shared" si="1"/>
        <v>-258</v>
      </c>
      <c r="H68" s="41">
        <v>242</v>
      </c>
      <c r="I68" s="5"/>
      <c r="J68" s="5"/>
    </row>
    <row r="69" spans="1:25" s="82" customFormat="1" x14ac:dyDescent="0.25">
      <c r="A69" s="1"/>
      <c r="B69" s="1">
        <v>329</v>
      </c>
      <c r="C69" s="1" t="s">
        <v>13</v>
      </c>
      <c r="D69" s="24"/>
      <c r="E69" s="41">
        <v>0</v>
      </c>
      <c r="F69" s="41">
        <v>1000</v>
      </c>
      <c r="G69" s="239">
        <f t="shared" si="1"/>
        <v>-1000</v>
      </c>
      <c r="H69" s="41">
        <v>0</v>
      </c>
      <c r="I69" s="5"/>
      <c r="J69" s="5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x14ac:dyDescent="0.25">
      <c r="A70" s="1"/>
      <c r="B70" s="1"/>
      <c r="C70" s="16" t="s">
        <v>116</v>
      </c>
      <c r="D70" s="24"/>
      <c r="E70" s="41"/>
      <c r="F70" s="41"/>
      <c r="G70" s="239"/>
      <c r="H70" s="41"/>
      <c r="I70" s="5"/>
      <c r="J70" s="5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21" customFormat="1" x14ac:dyDescent="0.25">
      <c r="A71" s="97"/>
      <c r="B71" s="97">
        <v>3</v>
      </c>
      <c r="C71" s="97" t="s">
        <v>3</v>
      </c>
      <c r="D71" s="98"/>
      <c r="E71" s="99">
        <v>0</v>
      </c>
      <c r="F71" s="99">
        <v>354</v>
      </c>
      <c r="G71" s="240">
        <f t="shared" si="1"/>
        <v>-354</v>
      </c>
      <c r="H71" s="99">
        <v>0</v>
      </c>
      <c r="I71" s="100"/>
      <c r="J71" s="100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s="86" customFormat="1" x14ac:dyDescent="0.25">
      <c r="A72" s="57"/>
      <c r="B72" s="57">
        <v>32</v>
      </c>
      <c r="C72" s="57" t="s">
        <v>12</v>
      </c>
      <c r="D72" s="58"/>
      <c r="E72" s="64">
        <v>0</v>
      </c>
      <c r="F72" s="64">
        <v>354</v>
      </c>
      <c r="G72" s="239">
        <f t="shared" si="1"/>
        <v>-354</v>
      </c>
      <c r="H72" s="64">
        <v>0</v>
      </c>
      <c r="I72" s="58">
        <v>0</v>
      </c>
      <c r="J72" s="58">
        <v>0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1:25" s="59" customFormat="1" x14ac:dyDescent="0.25">
      <c r="A73" s="1"/>
      <c r="B73" s="1">
        <v>329</v>
      </c>
      <c r="C73" s="1" t="s">
        <v>13</v>
      </c>
      <c r="D73" s="24"/>
      <c r="E73" s="41">
        <v>0</v>
      </c>
      <c r="F73" s="41">
        <v>354</v>
      </c>
      <c r="G73" s="239">
        <f t="shared" si="1"/>
        <v>-354</v>
      </c>
      <c r="H73" s="41">
        <v>0</v>
      </c>
      <c r="I73" s="5"/>
      <c r="J73" s="5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</row>
    <row r="74" spans="1:25" x14ac:dyDescent="0.25">
      <c r="A74" s="1"/>
      <c r="B74" s="1"/>
      <c r="C74" s="1"/>
      <c r="D74" s="24"/>
      <c r="E74" s="41"/>
      <c r="F74" s="41"/>
      <c r="G74" s="235"/>
      <c r="H74" s="41"/>
      <c r="I74" s="5"/>
      <c r="J74" s="5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x14ac:dyDescent="0.25">
      <c r="A75" s="16" t="s">
        <v>62</v>
      </c>
      <c r="B75" s="34" t="s">
        <v>78</v>
      </c>
      <c r="C75" s="34"/>
      <c r="D75" s="36">
        <f>SUM(D77)</f>
        <v>-5391680.2000000002</v>
      </c>
      <c r="E75" s="66">
        <v>2065700</v>
      </c>
      <c r="F75" s="66">
        <v>2297000</v>
      </c>
      <c r="G75" s="235">
        <f t="shared" si="1"/>
        <v>-99810</v>
      </c>
      <c r="H75" s="66">
        <f>SUM(H78,H82,H87)</f>
        <v>2197190</v>
      </c>
      <c r="I75" s="37">
        <v>2180000</v>
      </c>
      <c r="J75" s="37">
        <v>2180000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55" customFormat="1" x14ac:dyDescent="0.25">
      <c r="A76" s="33"/>
      <c r="B76" s="34"/>
      <c r="C76" s="35" t="s">
        <v>99</v>
      </c>
      <c r="D76" s="25">
        <f>SUM(D77)</f>
        <v>-5391680.2000000002</v>
      </c>
      <c r="E76" s="41"/>
      <c r="F76" s="41"/>
      <c r="G76" s="235"/>
      <c r="H76" s="41"/>
      <c r="I76" s="75"/>
      <c r="J76" s="75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59" customFormat="1" x14ac:dyDescent="0.25">
      <c r="A77" s="50"/>
      <c r="B77" s="51">
        <v>3</v>
      </c>
      <c r="C77" s="51" t="s">
        <v>3</v>
      </c>
      <c r="D77" s="52">
        <f>SUM(D78+D82)</f>
        <v>-5391680.2000000002</v>
      </c>
      <c r="E77" s="53">
        <v>2065700</v>
      </c>
      <c r="F77" s="53">
        <v>2297000</v>
      </c>
      <c r="G77" s="240">
        <f t="shared" si="1"/>
        <v>-99810</v>
      </c>
      <c r="H77" s="53">
        <f>SUM(H78,H82,H87)</f>
        <v>2197190</v>
      </c>
      <c r="I77" s="76"/>
      <c r="J77" s="76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</row>
    <row r="78" spans="1:25" x14ac:dyDescent="0.25">
      <c r="A78" s="77"/>
      <c r="B78" s="57">
        <v>31</v>
      </c>
      <c r="C78" s="57" t="s">
        <v>4</v>
      </c>
      <c r="D78" s="78">
        <f>SUM(D79:D81)</f>
        <v>-4179070.2</v>
      </c>
      <c r="E78" s="64">
        <v>1963700</v>
      </c>
      <c r="F78" s="64">
        <v>2168000</v>
      </c>
      <c r="G78" s="241">
        <f t="shared" si="1"/>
        <v>-83031</v>
      </c>
      <c r="H78" s="64">
        <f>SUM(H79,H80,H81)</f>
        <v>2084969</v>
      </c>
      <c r="I78" s="65">
        <v>2030000</v>
      </c>
      <c r="J78" s="65">
        <v>2030000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25">
      <c r="A79" s="22"/>
      <c r="B79" s="1">
        <v>311</v>
      </c>
      <c r="C79" s="1" t="s">
        <v>5</v>
      </c>
      <c r="D79" s="25">
        <v>165257.60000000001</v>
      </c>
      <c r="E79" s="41">
        <v>1643700</v>
      </c>
      <c r="F79" s="41">
        <v>1797000</v>
      </c>
      <c r="G79" s="239">
        <f t="shared" si="1"/>
        <v>-80702</v>
      </c>
      <c r="H79" s="41">
        <v>1716298</v>
      </c>
      <c r="I79" s="75"/>
      <c r="J79" s="75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25">
      <c r="A80" s="22"/>
      <c r="B80" s="1">
        <v>312</v>
      </c>
      <c r="C80" s="1" t="s">
        <v>6</v>
      </c>
      <c r="D80" s="25">
        <v>-2467461</v>
      </c>
      <c r="E80" s="41">
        <v>70000</v>
      </c>
      <c r="F80" s="41">
        <v>90000</v>
      </c>
      <c r="G80" s="239">
        <f t="shared" si="1"/>
        <v>-5119</v>
      </c>
      <c r="H80" s="41">
        <v>84881</v>
      </c>
      <c r="I80" s="75"/>
      <c r="J80" s="75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59" customFormat="1" x14ac:dyDescent="0.25">
      <c r="A81" s="22"/>
      <c r="B81" s="1">
        <v>313</v>
      </c>
      <c r="C81" s="1" t="s">
        <v>7</v>
      </c>
      <c r="D81" s="25">
        <v>-1876866.8</v>
      </c>
      <c r="E81" s="41">
        <v>250000</v>
      </c>
      <c r="F81" s="41">
        <v>281000</v>
      </c>
      <c r="G81" s="239">
        <f t="shared" si="1"/>
        <v>2790</v>
      </c>
      <c r="H81" s="41">
        <v>283790</v>
      </c>
      <c r="I81" s="75"/>
      <c r="J81" s="75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</row>
    <row r="82" spans="1:25" x14ac:dyDescent="0.25">
      <c r="A82" s="77"/>
      <c r="B82" s="57">
        <v>32</v>
      </c>
      <c r="C82" s="57" t="s">
        <v>8</v>
      </c>
      <c r="D82" s="78">
        <f>SUM(D83:D86)</f>
        <v>-1212610</v>
      </c>
      <c r="E82" s="64">
        <v>102000</v>
      </c>
      <c r="F82" s="64">
        <v>120000</v>
      </c>
      <c r="G82" s="241">
        <f t="shared" si="1"/>
        <v>-14323</v>
      </c>
      <c r="H82" s="64">
        <f>SUM(H83,H84,H86)</f>
        <v>105677</v>
      </c>
      <c r="I82" s="65">
        <v>130000</v>
      </c>
      <c r="J82" s="65">
        <f t="shared" ref="J82" si="4">I82</f>
        <v>130000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25">
      <c r="A83" s="22"/>
      <c r="B83" s="1">
        <v>321</v>
      </c>
      <c r="C83" s="1" t="s">
        <v>9</v>
      </c>
      <c r="D83" s="25">
        <v>-1227240</v>
      </c>
      <c r="E83" s="41">
        <v>90000</v>
      </c>
      <c r="F83" s="41">
        <v>87000</v>
      </c>
      <c r="G83" s="239">
        <f t="shared" si="1"/>
        <v>-9798</v>
      </c>
      <c r="H83" s="41">
        <v>77202</v>
      </c>
      <c r="I83" s="75"/>
      <c r="J83" s="75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25">
      <c r="A84" s="22"/>
      <c r="B84" s="1">
        <v>323</v>
      </c>
      <c r="C84" s="1" t="s">
        <v>180</v>
      </c>
      <c r="D84" s="25"/>
      <c r="E84" s="41">
        <v>0</v>
      </c>
      <c r="F84" s="41">
        <v>0</v>
      </c>
      <c r="G84" s="239">
        <f t="shared" si="1"/>
        <v>5750</v>
      </c>
      <c r="H84" s="41">
        <v>5750</v>
      </c>
      <c r="I84" s="75"/>
      <c r="J84" s="75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25">
      <c r="A85" s="22"/>
      <c r="B85" s="1">
        <v>327</v>
      </c>
      <c r="C85" s="1" t="s">
        <v>181</v>
      </c>
      <c r="D85" s="25"/>
      <c r="E85" s="41">
        <v>0</v>
      </c>
      <c r="F85" s="41">
        <v>0</v>
      </c>
      <c r="G85" s="239">
        <f t="shared" si="1"/>
        <v>0</v>
      </c>
      <c r="H85" s="41">
        <v>0</v>
      </c>
      <c r="I85" s="75"/>
      <c r="J85" s="75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21" customFormat="1" x14ac:dyDescent="0.25">
      <c r="A86" s="22"/>
      <c r="B86" s="1">
        <v>329</v>
      </c>
      <c r="C86" s="1" t="s">
        <v>67</v>
      </c>
      <c r="D86" s="25">
        <v>14630</v>
      </c>
      <c r="E86" s="41">
        <v>12000</v>
      </c>
      <c r="F86" s="41">
        <v>33000</v>
      </c>
      <c r="G86" s="239">
        <f t="shared" si="1"/>
        <v>-10275</v>
      </c>
      <c r="H86" s="41">
        <v>22725</v>
      </c>
      <c r="I86" s="75"/>
      <c r="J86" s="75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s="21" customFormat="1" x14ac:dyDescent="0.25">
      <c r="A87" s="77"/>
      <c r="B87" s="57">
        <v>34</v>
      </c>
      <c r="C87" s="57" t="s">
        <v>14</v>
      </c>
      <c r="D87" s="78"/>
      <c r="E87" s="64">
        <v>0</v>
      </c>
      <c r="F87" s="64">
        <v>9000</v>
      </c>
      <c r="G87" s="241">
        <f t="shared" si="1"/>
        <v>-2456</v>
      </c>
      <c r="H87" s="64">
        <f>SUM(H88)</f>
        <v>6544</v>
      </c>
      <c r="I87" s="78">
        <v>20000</v>
      </c>
      <c r="J87" s="78">
        <v>20000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s="55" customFormat="1" x14ac:dyDescent="0.25">
      <c r="A88" s="22"/>
      <c r="B88" s="1">
        <v>343</v>
      </c>
      <c r="C88" s="1" t="s">
        <v>15</v>
      </c>
      <c r="D88" s="25"/>
      <c r="E88" s="41">
        <v>0</v>
      </c>
      <c r="F88" s="41">
        <v>0</v>
      </c>
      <c r="G88" s="239">
        <f t="shared" si="1"/>
        <v>6544</v>
      </c>
      <c r="H88" s="41">
        <v>6544</v>
      </c>
      <c r="I88" s="75"/>
      <c r="J88" s="75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59" customFormat="1" x14ac:dyDescent="0.25">
      <c r="A89" s="7"/>
      <c r="B89" s="8"/>
      <c r="C89" s="8"/>
      <c r="D89" s="26"/>
      <c r="E89" s="45"/>
      <c r="F89" s="45"/>
      <c r="G89" s="235"/>
      <c r="H89" s="45"/>
      <c r="I89" s="9"/>
      <c r="J89" s="9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x14ac:dyDescent="0.25">
      <c r="A90" s="42" t="s">
        <v>17</v>
      </c>
      <c r="B90" s="43" t="s">
        <v>31</v>
      </c>
      <c r="C90" s="43"/>
      <c r="D90" s="44">
        <f>SUM(D93)</f>
        <v>-36400</v>
      </c>
      <c r="E90" s="40">
        <v>40130</v>
      </c>
      <c r="F90" s="40">
        <v>38479</v>
      </c>
      <c r="G90" s="92">
        <f t="shared" si="1"/>
        <v>-2442</v>
      </c>
      <c r="H90" s="40">
        <f>SUM(H91)</f>
        <v>36037</v>
      </c>
      <c r="I90" s="40">
        <v>40130</v>
      </c>
      <c r="J90" s="40">
        <f t="shared" ref="J90" si="5">I90</f>
        <v>40130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25">
      <c r="A91" s="11" t="s">
        <v>18</v>
      </c>
      <c r="B91" s="12" t="s">
        <v>79</v>
      </c>
      <c r="C91" s="12"/>
      <c r="D91" s="26">
        <f>SUM(D93)</f>
        <v>-36400</v>
      </c>
      <c r="E91" s="66">
        <v>40130</v>
      </c>
      <c r="F91" s="66">
        <v>38479</v>
      </c>
      <c r="G91" s="243">
        <f t="shared" si="1"/>
        <v>-2442</v>
      </c>
      <c r="H91" s="66">
        <f>SUM(H93)</f>
        <v>36037</v>
      </c>
      <c r="I91" s="32">
        <v>40130</v>
      </c>
      <c r="J91" s="32">
        <v>40130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25">
      <c r="A92" s="11"/>
      <c r="B92" s="12"/>
      <c r="C92" s="12" t="s">
        <v>46</v>
      </c>
      <c r="D92" s="26">
        <f>SUM(D93)</f>
        <v>-36400</v>
      </c>
      <c r="E92" s="41"/>
      <c r="F92" s="41"/>
      <c r="G92" s="239"/>
      <c r="H92" s="41"/>
      <c r="I92" s="49"/>
      <c r="J92" s="4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25">
      <c r="A93" s="50"/>
      <c r="B93" s="51">
        <v>3</v>
      </c>
      <c r="C93" s="51" t="s">
        <v>3</v>
      </c>
      <c r="D93" s="52">
        <f>SUM(D94)</f>
        <v>-36400</v>
      </c>
      <c r="E93" s="53">
        <v>40130</v>
      </c>
      <c r="F93" s="53">
        <v>38479</v>
      </c>
      <c r="G93" s="240">
        <f t="shared" si="1"/>
        <v>-2442</v>
      </c>
      <c r="H93" s="53">
        <f>SUM(H94)</f>
        <v>36037</v>
      </c>
      <c r="I93" s="76"/>
      <c r="J93" s="76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59" customFormat="1" x14ac:dyDescent="0.25">
      <c r="A94" s="56"/>
      <c r="B94" s="57">
        <v>32</v>
      </c>
      <c r="C94" s="57" t="s">
        <v>8</v>
      </c>
      <c r="D94" s="58">
        <f>SUM(D95:D96)</f>
        <v>-36400</v>
      </c>
      <c r="E94" s="64">
        <v>40130</v>
      </c>
      <c r="F94" s="64">
        <v>38479</v>
      </c>
      <c r="G94" s="241">
        <f t="shared" si="1"/>
        <v>-2442</v>
      </c>
      <c r="H94" s="64">
        <f>SUM(H95,H96)</f>
        <v>36037</v>
      </c>
      <c r="I94" s="65">
        <v>40130</v>
      </c>
      <c r="J94" s="65">
        <v>40130</v>
      </c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</row>
    <row r="95" spans="1:25" x14ac:dyDescent="0.25">
      <c r="A95" s="3"/>
      <c r="B95" s="1">
        <v>322</v>
      </c>
      <c r="C95" s="1" t="s">
        <v>19</v>
      </c>
      <c r="D95" s="24">
        <v>-36400</v>
      </c>
      <c r="E95" s="70">
        <v>36400</v>
      </c>
      <c r="F95" s="70">
        <v>35000</v>
      </c>
      <c r="G95" s="239">
        <f t="shared" si="1"/>
        <v>-2887</v>
      </c>
      <c r="H95" s="70">
        <v>32113</v>
      </c>
      <c r="I95" s="18"/>
      <c r="J95" s="1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21" customFormat="1" x14ac:dyDescent="0.25">
      <c r="A96" s="3"/>
      <c r="B96" s="1">
        <v>329</v>
      </c>
      <c r="C96" s="1" t="s">
        <v>29</v>
      </c>
      <c r="D96" s="24"/>
      <c r="E96" s="41">
        <v>3730</v>
      </c>
      <c r="F96" s="41">
        <v>3479</v>
      </c>
      <c r="G96" s="239">
        <f t="shared" si="1"/>
        <v>445</v>
      </c>
      <c r="H96" s="41">
        <v>3924</v>
      </c>
      <c r="I96" s="18"/>
      <c r="J96" s="1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s="55" customFormat="1" x14ac:dyDescent="0.25">
      <c r="A97" s="7"/>
      <c r="B97" s="8"/>
      <c r="C97" s="8"/>
      <c r="D97" s="26"/>
      <c r="E97" s="41"/>
      <c r="F97" s="41"/>
      <c r="G97" s="235"/>
      <c r="H97" s="41"/>
      <c r="I97" s="49"/>
      <c r="J97" s="4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59" customFormat="1" x14ac:dyDescent="0.25">
      <c r="A98" s="42" t="s">
        <v>20</v>
      </c>
      <c r="B98" s="43" t="s">
        <v>73</v>
      </c>
      <c r="C98" s="43"/>
      <c r="D98" s="44" t="e">
        <f>SUM(D99+D113+D135+D146+D156+D188+D197+D211+#REF!)</f>
        <v>#REF!</v>
      </c>
      <c r="E98" s="47">
        <v>267493</v>
      </c>
      <c r="F98" s="47">
        <f>SUM(F99,F113,F135,F146,F156,F176,F182,F188,F204)</f>
        <v>366854</v>
      </c>
      <c r="G98" s="92">
        <f t="shared" si="1"/>
        <v>-46826</v>
      </c>
      <c r="H98" s="47">
        <f>SUM(H102,H106,H110,H116,H121,H124,H128,H132,H138,H142,H149,H153,H159,H172,H179,H168,H185,H191,H194,H206)</f>
        <v>320028</v>
      </c>
      <c r="I98" s="48">
        <v>294500</v>
      </c>
      <c r="J98" s="48">
        <v>263500</v>
      </c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</row>
    <row r="99" spans="1:25" x14ac:dyDescent="0.25">
      <c r="A99" s="15" t="s">
        <v>68</v>
      </c>
      <c r="B99" s="16" t="s">
        <v>107</v>
      </c>
      <c r="C99" s="16"/>
      <c r="D99" s="24" t="e">
        <f>SUM(D100)</f>
        <v>#REF!</v>
      </c>
      <c r="E99" s="66">
        <v>114493</v>
      </c>
      <c r="F99" s="66">
        <v>102550</v>
      </c>
      <c r="G99" s="243">
        <f t="shared" si="1"/>
        <v>1437</v>
      </c>
      <c r="H99" s="66">
        <f>SUM(H101,H105)</f>
        <v>103987</v>
      </c>
      <c r="I99" s="32">
        <v>31000</v>
      </c>
      <c r="J99" s="32">
        <v>0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x14ac:dyDescent="0.25">
      <c r="A100" s="15"/>
      <c r="B100" s="16"/>
      <c r="C100" s="16" t="s">
        <v>108</v>
      </c>
      <c r="D100" s="24" t="e">
        <f>SUM(D101)</f>
        <v>#REF!</v>
      </c>
      <c r="E100" s="41"/>
      <c r="F100" s="41"/>
      <c r="G100" s="239"/>
      <c r="H100" s="41"/>
      <c r="I100" s="74"/>
      <c r="J100" s="74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25">
      <c r="A101" s="83"/>
      <c r="B101" s="84">
        <v>3</v>
      </c>
      <c r="C101" s="84" t="s">
        <v>3</v>
      </c>
      <c r="D101" s="52" t="e">
        <f>SUM(#REF!+D102)</f>
        <v>#REF!</v>
      </c>
      <c r="E101" s="85">
        <v>30453</v>
      </c>
      <c r="F101" s="85">
        <v>34000</v>
      </c>
      <c r="G101" s="240">
        <f t="shared" si="1"/>
        <v>1437</v>
      </c>
      <c r="H101" s="85">
        <f>SUM(H102)</f>
        <v>35437</v>
      </c>
      <c r="I101" s="85"/>
      <c r="J101" s="85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x14ac:dyDescent="0.25">
      <c r="A102" s="80"/>
      <c r="B102" s="57">
        <v>32</v>
      </c>
      <c r="C102" s="57" t="s">
        <v>8</v>
      </c>
      <c r="D102" s="58">
        <f>SUM(D103)</f>
        <v>29297.96</v>
      </c>
      <c r="E102" s="64">
        <v>30453</v>
      </c>
      <c r="F102" s="64">
        <v>34000</v>
      </c>
      <c r="G102" s="241">
        <f t="shared" si="1"/>
        <v>1437</v>
      </c>
      <c r="H102" s="64">
        <v>35437</v>
      </c>
      <c r="I102" s="65">
        <v>31000</v>
      </c>
      <c r="J102" s="65">
        <v>0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x14ac:dyDescent="0.25">
      <c r="A103" s="15"/>
      <c r="B103" s="17">
        <v>323</v>
      </c>
      <c r="C103" s="17" t="s">
        <v>12</v>
      </c>
      <c r="D103" s="24">
        <v>29297.96</v>
      </c>
      <c r="E103" s="41">
        <v>30453</v>
      </c>
      <c r="F103" s="41">
        <v>34000</v>
      </c>
      <c r="G103" s="239">
        <f t="shared" si="1"/>
        <v>1437</v>
      </c>
      <c r="H103" s="41">
        <v>35437</v>
      </c>
      <c r="I103" s="74"/>
      <c r="J103" s="74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x14ac:dyDescent="0.25">
      <c r="A104" s="15"/>
      <c r="B104" s="17"/>
      <c r="C104" s="16" t="s">
        <v>109</v>
      </c>
      <c r="D104" s="24"/>
      <c r="E104" s="41"/>
      <c r="F104" s="41"/>
      <c r="G104" s="239"/>
      <c r="H104" s="41"/>
      <c r="I104" s="74"/>
      <c r="J104" s="74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21" customFormat="1" x14ac:dyDescent="0.25">
      <c r="A105" s="81"/>
      <c r="B105" s="87">
        <v>3</v>
      </c>
      <c r="C105" s="87" t="s">
        <v>3</v>
      </c>
      <c r="D105" s="52"/>
      <c r="E105" s="53">
        <v>84040</v>
      </c>
      <c r="F105" s="53">
        <v>68550</v>
      </c>
      <c r="G105" s="240">
        <f t="shared" ref="G105:G169" si="6">SUM(H105-F105)</f>
        <v>0</v>
      </c>
      <c r="H105" s="53">
        <f>SUM(H106,H110)</f>
        <v>68550</v>
      </c>
      <c r="I105" s="53"/>
      <c r="J105" s="5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s="21" customFormat="1" x14ac:dyDescent="0.25">
      <c r="A106" s="80"/>
      <c r="B106" s="57">
        <v>31</v>
      </c>
      <c r="C106" s="57" t="s">
        <v>4</v>
      </c>
      <c r="D106" s="58"/>
      <c r="E106" s="64">
        <v>79110</v>
      </c>
      <c r="F106" s="64">
        <v>63661</v>
      </c>
      <c r="G106" s="241">
        <f t="shared" si="6"/>
        <v>0</v>
      </c>
      <c r="H106" s="64">
        <f>SUM(H107,H108,H109)</f>
        <v>63661</v>
      </c>
      <c r="I106" s="65">
        <v>0</v>
      </c>
      <c r="J106" s="65">
        <v>0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s="55" customFormat="1" x14ac:dyDescent="0.25">
      <c r="A107" s="15"/>
      <c r="B107" s="17">
        <v>311</v>
      </c>
      <c r="C107" s="17" t="s">
        <v>5</v>
      </c>
      <c r="D107" s="24"/>
      <c r="E107" s="41">
        <v>61725</v>
      </c>
      <c r="F107" s="41">
        <v>52070</v>
      </c>
      <c r="G107" s="239">
        <f t="shared" si="6"/>
        <v>0</v>
      </c>
      <c r="H107" s="41">
        <v>52070</v>
      </c>
      <c r="I107" s="74"/>
      <c r="J107" s="74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59" customFormat="1" x14ac:dyDescent="0.25">
      <c r="A108" s="15"/>
      <c r="B108" s="17">
        <v>312</v>
      </c>
      <c r="C108" s="17" t="s">
        <v>6</v>
      </c>
      <c r="D108" s="24"/>
      <c r="E108" s="41">
        <v>7200</v>
      </c>
      <c r="F108" s="41">
        <v>3000</v>
      </c>
      <c r="G108" s="239">
        <f t="shared" si="6"/>
        <v>0</v>
      </c>
      <c r="H108" s="41">
        <v>3000</v>
      </c>
      <c r="I108" s="74"/>
      <c r="J108" s="74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</row>
    <row r="109" spans="1:25" x14ac:dyDescent="0.25">
      <c r="A109" s="15"/>
      <c r="B109" s="17">
        <v>313</v>
      </c>
      <c r="C109" s="17" t="s">
        <v>7</v>
      </c>
      <c r="D109" s="24"/>
      <c r="E109" s="41">
        <v>10185</v>
      </c>
      <c r="F109" s="41">
        <v>8591</v>
      </c>
      <c r="G109" s="239">
        <f t="shared" si="6"/>
        <v>0</v>
      </c>
      <c r="H109" s="41">
        <v>8591</v>
      </c>
      <c r="I109" s="74"/>
      <c r="J109" s="74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x14ac:dyDescent="0.25">
      <c r="A110" s="80"/>
      <c r="B110" s="57">
        <v>32</v>
      </c>
      <c r="C110" s="57" t="s">
        <v>8</v>
      </c>
      <c r="D110" s="58"/>
      <c r="E110" s="64">
        <v>4930</v>
      </c>
      <c r="F110" s="64">
        <v>4889</v>
      </c>
      <c r="G110" s="241">
        <f t="shared" si="6"/>
        <v>0</v>
      </c>
      <c r="H110" s="64">
        <v>4889</v>
      </c>
      <c r="I110" s="65">
        <v>0</v>
      </c>
      <c r="J110" s="65">
        <v>0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x14ac:dyDescent="0.25">
      <c r="A111" s="15"/>
      <c r="B111" s="17">
        <v>321</v>
      </c>
      <c r="C111" s="17" t="s">
        <v>9</v>
      </c>
      <c r="D111" s="24"/>
      <c r="E111" s="41">
        <v>4930</v>
      </c>
      <c r="F111" s="41">
        <v>4889</v>
      </c>
      <c r="G111" s="239">
        <f t="shared" si="6"/>
        <v>0</v>
      </c>
      <c r="H111" s="41">
        <v>4889</v>
      </c>
      <c r="I111" s="74"/>
      <c r="J111" s="74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59" customFormat="1" x14ac:dyDescent="0.25">
      <c r="A112" s="15"/>
      <c r="B112" s="17"/>
      <c r="C112" s="17"/>
      <c r="D112" s="27"/>
      <c r="E112" s="45"/>
      <c r="F112" s="45"/>
      <c r="G112" s="239"/>
      <c r="H112" s="45"/>
      <c r="I112" s="6"/>
      <c r="J112" s="6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</row>
    <row r="113" spans="1:25" x14ac:dyDescent="0.25">
      <c r="A113" s="15" t="s">
        <v>21</v>
      </c>
      <c r="B113" s="16" t="s">
        <v>100</v>
      </c>
      <c r="C113" s="16"/>
      <c r="D113" s="27" t="e">
        <f>SUM(D114+D126)</f>
        <v>#REF!</v>
      </c>
      <c r="E113" s="66">
        <v>24500</v>
      </c>
      <c r="F113" s="66">
        <v>12600</v>
      </c>
      <c r="G113" s="243">
        <f t="shared" si="6"/>
        <v>-7932</v>
      </c>
      <c r="H113" s="66">
        <f>SUM(H116,H121,H124,H128,H132)</f>
        <v>4668</v>
      </c>
      <c r="I113" s="32">
        <v>18500</v>
      </c>
      <c r="J113" s="32">
        <v>18500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x14ac:dyDescent="0.25">
      <c r="A114" s="15"/>
      <c r="B114" s="16"/>
      <c r="C114" s="16" t="s">
        <v>47</v>
      </c>
      <c r="D114" s="27" t="e">
        <f>SUM(#REF!)</f>
        <v>#REF!</v>
      </c>
      <c r="E114" s="66"/>
      <c r="F114" s="66"/>
      <c r="G114" s="239"/>
      <c r="H114" s="66"/>
      <c r="I114" s="14"/>
      <c r="J114" s="14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x14ac:dyDescent="0.25">
      <c r="A115" s="81"/>
      <c r="B115" s="87">
        <v>3</v>
      </c>
      <c r="C115" s="87" t="s">
        <v>3</v>
      </c>
      <c r="D115" s="52">
        <f>SUM(D116+D121)</f>
        <v>0</v>
      </c>
      <c r="E115" s="53">
        <v>21000</v>
      </c>
      <c r="F115" s="53">
        <v>10000</v>
      </c>
      <c r="G115" s="240">
        <f t="shared" si="6"/>
        <v>-6573</v>
      </c>
      <c r="H115" s="53">
        <f>SUM(H116,H121)</f>
        <v>3427</v>
      </c>
      <c r="I115" s="76"/>
      <c r="J115" s="7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21" customFormat="1" x14ac:dyDescent="0.25">
      <c r="A116" s="56"/>
      <c r="B116" s="57">
        <v>32</v>
      </c>
      <c r="C116" s="57" t="s">
        <v>8</v>
      </c>
      <c r="D116" s="58">
        <f>SUM(D117:D120)</f>
        <v>500</v>
      </c>
      <c r="E116" s="64">
        <v>20800</v>
      </c>
      <c r="F116" s="64">
        <v>9900</v>
      </c>
      <c r="G116" s="241">
        <f t="shared" si="6"/>
        <v>-7169</v>
      </c>
      <c r="H116" s="64">
        <f>SUM(H118,H119)</f>
        <v>2731</v>
      </c>
      <c r="I116" s="65">
        <v>13900</v>
      </c>
      <c r="J116" s="65">
        <v>13900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s="21" customFormat="1" ht="15" customHeight="1" x14ac:dyDescent="0.25">
      <c r="A117" s="3"/>
      <c r="B117" s="1">
        <v>321</v>
      </c>
      <c r="C117" s="1" t="s">
        <v>35</v>
      </c>
      <c r="D117" s="24">
        <v>-150</v>
      </c>
      <c r="E117" s="41">
        <v>150</v>
      </c>
      <c r="F117" s="41">
        <v>150</v>
      </c>
      <c r="G117" s="239">
        <f t="shared" si="6"/>
        <v>-150</v>
      </c>
      <c r="H117" s="41">
        <v>0</v>
      </c>
      <c r="I117" s="18"/>
      <c r="J117" s="1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s="55" customFormat="1" x14ac:dyDescent="0.25">
      <c r="A118" s="3"/>
      <c r="B118" s="1">
        <v>322</v>
      </c>
      <c r="C118" s="1" t="s">
        <v>19</v>
      </c>
      <c r="D118" s="24">
        <v>3800</v>
      </c>
      <c r="E118" s="41">
        <v>20100</v>
      </c>
      <c r="F118" s="41">
        <v>9300</v>
      </c>
      <c r="G118" s="239">
        <f t="shared" si="6"/>
        <v>-6569</v>
      </c>
      <c r="H118" s="41">
        <v>2731</v>
      </c>
      <c r="I118" s="18"/>
      <c r="J118" s="1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63" customFormat="1" x14ac:dyDescent="0.25">
      <c r="A119" s="3"/>
      <c r="B119" s="1">
        <v>323</v>
      </c>
      <c r="C119" s="1" t="s">
        <v>12</v>
      </c>
      <c r="D119" s="24">
        <v>-2800</v>
      </c>
      <c r="E119" s="41">
        <v>400</v>
      </c>
      <c r="F119" s="41">
        <v>300</v>
      </c>
      <c r="G119" s="239">
        <f t="shared" si="6"/>
        <v>-300</v>
      </c>
      <c r="H119" s="41">
        <v>0</v>
      </c>
      <c r="I119" s="18"/>
      <c r="J119" s="18"/>
    </row>
    <row r="120" spans="1:25" s="63" customFormat="1" x14ac:dyDescent="0.25">
      <c r="A120" s="3"/>
      <c r="B120" s="1">
        <v>329</v>
      </c>
      <c r="C120" s="1" t="s">
        <v>13</v>
      </c>
      <c r="D120" s="24">
        <v>-350</v>
      </c>
      <c r="E120" s="41">
        <v>150</v>
      </c>
      <c r="F120" s="41">
        <v>150</v>
      </c>
      <c r="G120" s="239">
        <f t="shared" si="6"/>
        <v>-150</v>
      </c>
      <c r="H120" s="41">
        <v>0</v>
      </c>
      <c r="I120" s="18"/>
      <c r="J120" s="18"/>
    </row>
    <row r="121" spans="1:25" s="10" customFormat="1" x14ac:dyDescent="0.25">
      <c r="A121" s="56"/>
      <c r="B121" s="57">
        <v>34</v>
      </c>
      <c r="C121" s="57" t="s">
        <v>14</v>
      </c>
      <c r="D121" s="58">
        <f>SUM(D122)</f>
        <v>-500</v>
      </c>
      <c r="E121" s="64">
        <v>200</v>
      </c>
      <c r="F121" s="64">
        <v>100</v>
      </c>
      <c r="G121" s="241">
        <f t="shared" si="6"/>
        <v>596</v>
      </c>
      <c r="H121" s="64">
        <v>696</v>
      </c>
      <c r="I121" s="65">
        <v>100</v>
      </c>
      <c r="J121" s="65">
        <v>100</v>
      </c>
    </row>
    <row r="122" spans="1:25" s="10" customFormat="1" x14ac:dyDescent="0.25">
      <c r="A122" s="3"/>
      <c r="B122" s="1">
        <v>343</v>
      </c>
      <c r="C122" s="1" t="s">
        <v>15</v>
      </c>
      <c r="D122" s="24">
        <v>-500</v>
      </c>
      <c r="E122" s="41">
        <v>200</v>
      </c>
      <c r="F122" s="41">
        <v>100</v>
      </c>
      <c r="G122" s="239">
        <f t="shared" si="6"/>
        <v>596</v>
      </c>
      <c r="H122" s="41">
        <v>696</v>
      </c>
      <c r="I122" s="18"/>
      <c r="J122" s="18"/>
    </row>
    <row r="123" spans="1:25" s="10" customFormat="1" x14ac:dyDescent="0.25">
      <c r="A123" s="104"/>
      <c r="B123" s="97">
        <v>4</v>
      </c>
      <c r="C123" s="97" t="s">
        <v>50</v>
      </c>
      <c r="D123" s="98"/>
      <c r="E123" s="99">
        <v>0</v>
      </c>
      <c r="F123" s="99">
        <v>0</v>
      </c>
      <c r="G123" s="240">
        <f t="shared" si="6"/>
        <v>55</v>
      </c>
      <c r="H123" s="99">
        <v>55</v>
      </c>
      <c r="I123" s="105"/>
      <c r="J123" s="105"/>
    </row>
    <row r="124" spans="1:25" s="10" customFormat="1" x14ac:dyDescent="0.25">
      <c r="A124" s="56"/>
      <c r="B124" s="57">
        <v>42</v>
      </c>
      <c r="C124" s="57" t="s">
        <v>51</v>
      </c>
      <c r="D124" s="58"/>
      <c r="E124" s="64">
        <v>0</v>
      </c>
      <c r="F124" s="64">
        <v>0</v>
      </c>
      <c r="G124" s="241">
        <f t="shared" si="6"/>
        <v>55</v>
      </c>
      <c r="H124" s="64">
        <v>55</v>
      </c>
      <c r="I124" s="58"/>
      <c r="J124" s="58"/>
    </row>
    <row r="125" spans="1:25" s="10" customFormat="1" x14ac:dyDescent="0.25">
      <c r="A125" s="3"/>
      <c r="B125" s="1">
        <v>424</v>
      </c>
      <c r="C125" s="1" t="s">
        <v>53</v>
      </c>
      <c r="D125" s="24"/>
      <c r="E125" s="41">
        <v>0</v>
      </c>
      <c r="F125" s="41">
        <v>0</v>
      </c>
      <c r="G125" s="239">
        <f t="shared" si="6"/>
        <v>55</v>
      </c>
      <c r="H125" s="41">
        <v>55</v>
      </c>
      <c r="I125" s="18"/>
      <c r="J125" s="18"/>
    </row>
    <row r="126" spans="1:25" s="10" customFormat="1" x14ac:dyDescent="0.25">
      <c r="A126" s="15"/>
      <c r="B126" s="16"/>
      <c r="C126" s="16" t="s">
        <v>80</v>
      </c>
      <c r="D126" s="27"/>
      <c r="E126" s="41"/>
      <c r="F126" s="41"/>
      <c r="G126" s="239"/>
      <c r="H126" s="41"/>
      <c r="I126" s="14"/>
      <c r="J126" s="14"/>
    </row>
    <row r="127" spans="1:25" s="10" customFormat="1" x14ac:dyDescent="0.25">
      <c r="A127" s="50"/>
      <c r="B127" s="51">
        <v>3</v>
      </c>
      <c r="C127" s="51" t="s">
        <v>3</v>
      </c>
      <c r="D127" s="52"/>
      <c r="E127" s="53">
        <v>3500</v>
      </c>
      <c r="F127" s="53">
        <v>2000</v>
      </c>
      <c r="G127" s="240">
        <f t="shared" si="6"/>
        <v>-1129</v>
      </c>
      <c r="H127" s="53">
        <v>871</v>
      </c>
      <c r="I127" s="76"/>
      <c r="J127" s="76"/>
    </row>
    <row r="128" spans="1:25" x14ac:dyDescent="0.25">
      <c r="A128" s="56"/>
      <c r="B128" s="57">
        <v>32</v>
      </c>
      <c r="C128" s="57" t="s">
        <v>22</v>
      </c>
      <c r="D128" s="58"/>
      <c r="E128" s="64">
        <v>3500</v>
      </c>
      <c r="F128" s="64">
        <v>2000</v>
      </c>
      <c r="G128" s="241">
        <f t="shared" si="6"/>
        <v>-1129</v>
      </c>
      <c r="H128" s="64">
        <v>871</v>
      </c>
      <c r="I128" s="65">
        <v>3500</v>
      </c>
      <c r="J128" s="65">
        <f t="shared" ref="J128" si="7">I128</f>
        <v>3500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s="21" customFormat="1" x14ac:dyDescent="0.25">
      <c r="A129" s="3"/>
      <c r="B129" s="1">
        <v>322</v>
      </c>
      <c r="C129" s="1" t="s">
        <v>19</v>
      </c>
      <c r="D129" s="24"/>
      <c r="E129" s="41">
        <v>3500</v>
      </c>
      <c r="F129" s="41">
        <v>2000</v>
      </c>
      <c r="G129" s="239">
        <f t="shared" si="6"/>
        <v>-1129</v>
      </c>
      <c r="H129" s="41">
        <v>871</v>
      </c>
      <c r="I129" s="18"/>
      <c r="J129" s="18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s="21" customFormat="1" x14ac:dyDescent="0.25">
      <c r="A130" s="3"/>
      <c r="B130" s="1"/>
      <c r="C130" s="16" t="s">
        <v>117</v>
      </c>
      <c r="D130" s="24"/>
      <c r="E130" s="41"/>
      <c r="F130" s="41"/>
      <c r="G130" s="239"/>
      <c r="H130" s="41"/>
      <c r="I130" s="18"/>
      <c r="J130" s="18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s="55" customFormat="1" x14ac:dyDescent="0.25">
      <c r="A131" s="104"/>
      <c r="B131" s="97">
        <v>3</v>
      </c>
      <c r="C131" s="97" t="s">
        <v>3</v>
      </c>
      <c r="D131" s="98"/>
      <c r="E131" s="99">
        <v>0</v>
      </c>
      <c r="F131" s="99">
        <v>600</v>
      </c>
      <c r="G131" s="240">
        <f t="shared" si="6"/>
        <v>-285</v>
      </c>
      <c r="H131" s="99">
        <v>315</v>
      </c>
      <c r="I131" s="105"/>
      <c r="J131" s="105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s="59" customFormat="1" x14ac:dyDescent="0.25">
      <c r="A132" s="3"/>
      <c r="B132" s="57">
        <v>32</v>
      </c>
      <c r="C132" s="57" t="s">
        <v>22</v>
      </c>
      <c r="D132" s="58"/>
      <c r="E132" s="64">
        <v>0</v>
      </c>
      <c r="F132" s="64">
        <v>600</v>
      </c>
      <c r="G132" s="241">
        <f t="shared" si="6"/>
        <v>-285</v>
      </c>
      <c r="H132" s="64">
        <v>315</v>
      </c>
      <c r="I132" s="58">
        <v>1000</v>
      </c>
      <c r="J132" s="58">
        <v>1000</v>
      </c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</row>
    <row r="133" spans="1:25" x14ac:dyDescent="0.25">
      <c r="A133" s="3"/>
      <c r="B133" s="1">
        <v>322</v>
      </c>
      <c r="C133" s="1" t="s">
        <v>19</v>
      </c>
      <c r="D133" s="24"/>
      <c r="E133" s="41">
        <v>0</v>
      </c>
      <c r="F133" s="41">
        <v>600</v>
      </c>
      <c r="G133" s="239">
        <f t="shared" si="6"/>
        <v>-285</v>
      </c>
      <c r="H133" s="41">
        <v>315</v>
      </c>
      <c r="I133" s="18"/>
      <c r="J133" s="18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s="21" customFormat="1" ht="15" customHeight="1" x14ac:dyDescent="0.25">
      <c r="A134" s="3"/>
      <c r="B134" s="1"/>
      <c r="C134" s="1"/>
      <c r="D134" s="24"/>
      <c r="E134" s="41"/>
      <c r="F134" s="41"/>
      <c r="G134" s="239"/>
      <c r="H134" s="41"/>
      <c r="I134" s="18"/>
      <c r="J134" s="18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s="55" customFormat="1" x14ac:dyDescent="0.25">
      <c r="A135" s="15" t="s">
        <v>96</v>
      </c>
      <c r="B135" s="16" t="s">
        <v>65</v>
      </c>
      <c r="C135" s="16"/>
      <c r="D135" s="27"/>
      <c r="E135" s="66">
        <v>47500</v>
      </c>
      <c r="F135" s="66">
        <v>52000</v>
      </c>
      <c r="G135" s="243">
        <f t="shared" si="6"/>
        <v>2581</v>
      </c>
      <c r="H135" s="66">
        <f>SUM(H138,H142)</f>
        <v>54581</v>
      </c>
      <c r="I135" s="32">
        <v>48000</v>
      </c>
      <c r="J135" s="32">
        <v>48000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s="59" customFormat="1" x14ac:dyDescent="0.25">
      <c r="A136" s="15"/>
      <c r="B136" s="16"/>
      <c r="C136" s="16" t="s">
        <v>80</v>
      </c>
      <c r="D136" s="24"/>
      <c r="E136" s="41"/>
      <c r="F136" s="41"/>
      <c r="G136" s="239"/>
      <c r="H136" s="41"/>
      <c r="I136" s="18"/>
      <c r="J136" s="18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</row>
    <row r="137" spans="1:25" x14ac:dyDescent="0.25">
      <c r="A137" s="50"/>
      <c r="B137" s="51">
        <v>3</v>
      </c>
      <c r="C137" s="51" t="s">
        <v>3</v>
      </c>
      <c r="D137" s="52"/>
      <c r="E137" s="53">
        <v>47500</v>
      </c>
      <c r="F137" s="53">
        <v>52000</v>
      </c>
      <c r="G137" s="240">
        <f t="shared" si="6"/>
        <v>2581</v>
      </c>
      <c r="H137" s="53">
        <f>SUM(H138,H142)</f>
        <v>54581</v>
      </c>
      <c r="I137" s="76"/>
      <c r="J137" s="76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x14ac:dyDescent="0.25">
      <c r="A138" s="56"/>
      <c r="B138" s="57">
        <v>31</v>
      </c>
      <c r="C138" s="57" t="s">
        <v>4</v>
      </c>
      <c r="D138" s="58"/>
      <c r="E138" s="64">
        <v>45000</v>
      </c>
      <c r="F138" s="64">
        <v>48600</v>
      </c>
      <c r="G138" s="241">
        <f t="shared" si="6"/>
        <v>2752</v>
      </c>
      <c r="H138" s="64">
        <f>SUM(H139,H140,H141)</f>
        <v>51352</v>
      </c>
      <c r="I138" s="65">
        <v>45000</v>
      </c>
      <c r="J138" s="65">
        <f t="shared" ref="J138" si="8">I138</f>
        <v>45000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x14ac:dyDescent="0.25">
      <c r="A139" s="3"/>
      <c r="B139" s="1">
        <v>311</v>
      </c>
      <c r="C139" s="1" t="s">
        <v>5</v>
      </c>
      <c r="D139" s="24"/>
      <c r="E139" s="41">
        <v>38000</v>
      </c>
      <c r="F139" s="41">
        <v>40000</v>
      </c>
      <c r="G139" s="239">
        <f t="shared" si="6"/>
        <v>474</v>
      </c>
      <c r="H139" s="41">
        <v>40474</v>
      </c>
      <c r="I139" s="18"/>
      <c r="J139" s="18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x14ac:dyDescent="0.25">
      <c r="A140" s="3"/>
      <c r="B140" s="1">
        <v>312</v>
      </c>
      <c r="C140" s="1" t="s">
        <v>6</v>
      </c>
      <c r="D140" s="24"/>
      <c r="E140" s="41">
        <v>0</v>
      </c>
      <c r="F140" s="41">
        <v>2000</v>
      </c>
      <c r="G140" s="239">
        <f t="shared" si="6"/>
        <v>2200</v>
      </c>
      <c r="H140" s="41">
        <v>4200</v>
      </c>
      <c r="I140" s="18"/>
      <c r="J140" s="18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x14ac:dyDescent="0.25">
      <c r="A141" s="3"/>
      <c r="B141" s="1">
        <v>313</v>
      </c>
      <c r="C141" s="1" t="s">
        <v>7</v>
      </c>
      <c r="D141" s="24"/>
      <c r="E141" s="41">
        <v>7000</v>
      </c>
      <c r="F141" s="41">
        <v>6600</v>
      </c>
      <c r="G141" s="239">
        <f t="shared" si="6"/>
        <v>78</v>
      </c>
      <c r="H141" s="41">
        <v>6678</v>
      </c>
      <c r="I141" s="18"/>
      <c r="J141" s="18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x14ac:dyDescent="0.25">
      <c r="A142" s="56"/>
      <c r="B142" s="57">
        <v>32</v>
      </c>
      <c r="C142" s="57" t="s">
        <v>8</v>
      </c>
      <c r="D142" s="58"/>
      <c r="E142" s="64">
        <v>2500</v>
      </c>
      <c r="F142" s="64">
        <v>3400</v>
      </c>
      <c r="G142" s="241">
        <f t="shared" si="6"/>
        <v>-171</v>
      </c>
      <c r="H142" s="64">
        <f>SUM(H143,H144)</f>
        <v>3229</v>
      </c>
      <c r="I142" s="65">
        <v>3000</v>
      </c>
      <c r="J142" s="65">
        <v>3000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x14ac:dyDescent="0.25">
      <c r="A143" s="3"/>
      <c r="B143" s="1">
        <v>321</v>
      </c>
      <c r="C143" s="1" t="s">
        <v>9</v>
      </c>
      <c r="D143" s="24"/>
      <c r="E143" s="41">
        <v>2500</v>
      </c>
      <c r="F143" s="41">
        <v>3150</v>
      </c>
      <c r="G143" s="239">
        <f t="shared" si="6"/>
        <v>-38</v>
      </c>
      <c r="H143" s="41">
        <v>3112</v>
      </c>
      <c r="I143" s="18"/>
      <c r="J143" s="18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x14ac:dyDescent="0.25">
      <c r="A144" s="3"/>
      <c r="B144" s="1">
        <v>322</v>
      </c>
      <c r="C144" s="1" t="s">
        <v>118</v>
      </c>
      <c r="D144" s="24"/>
      <c r="E144" s="41">
        <v>0</v>
      </c>
      <c r="F144" s="41">
        <v>250</v>
      </c>
      <c r="G144" s="239">
        <f t="shared" si="6"/>
        <v>-133</v>
      </c>
      <c r="H144" s="41">
        <v>117</v>
      </c>
      <c r="I144" s="18"/>
      <c r="J144" s="18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x14ac:dyDescent="0.25">
      <c r="A145" s="3"/>
      <c r="B145" s="1"/>
      <c r="C145" s="1"/>
      <c r="D145" s="24"/>
      <c r="E145" s="41"/>
      <c r="F145" s="41"/>
      <c r="G145" s="239"/>
      <c r="H145" s="41"/>
      <c r="I145" s="5"/>
      <c r="J145" s="5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x14ac:dyDescent="0.25">
      <c r="A146" s="16" t="s">
        <v>63</v>
      </c>
      <c r="B146" s="34" t="s">
        <v>64</v>
      </c>
      <c r="C146" s="34"/>
      <c r="D146" s="27" t="e">
        <f>SUM(D147)</f>
        <v>#REF!</v>
      </c>
      <c r="E146" s="66">
        <v>4000</v>
      </c>
      <c r="F146" s="66">
        <v>12200</v>
      </c>
      <c r="G146" s="243">
        <f t="shared" si="6"/>
        <v>-247</v>
      </c>
      <c r="H146" s="66">
        <f>SUM(H149,H153)</f>
        <v>11953</v>
      </c>
      <c r="I146" s="32">
        <v>12000</v>
      </c>
      <c r="J146" s="32">
        <v>12000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x14ac:dyDescent="0.25">
      <c r="A147" s="33"/>
      <c r="B147" s="34"/>
      <c r="C147" s="35" t="s">
        <v>101</v>
      </c>
      <c r="D147" s="24" t="e">
        <f>SUM(D148+#REF!)</f>
        <v>#REF!</v>
      </c>
      <c r="E147" s="41"/>
      <c r="F147" s="41"/>
      <c r="G147" s="239"/>
      <c r="H147" s="41"/>
      <c r="I147" s="18"/>
      <c r="J147" s="18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x14ac:dyDescent="0.25">
      <c r="A148" s="50"/>
      <c r="B148" s="51">
        <v>3</v>
      </c>
      <c r="C148" s="51" t="s">
        <v>3</v>
      </c>
      <c r="D148" s="52" t="e">
        <f>SUM(#REF!)</f>
        <v>#REF!</v>
      </c>
      <c r="E148" s="53">
        <v>4000</v>
      </c>
      <c r="F148" s="53">
        <v>6700</v>
      </c>
      <c r="G148" s="240">
        <f t="shared" si="6"/>
        <v>-248</v>
      </c>
      <c r="H148" s="53">
        <v>6452</v>
      </c>
      <c r="I148" s="76"/>
      <c r="J148" s="76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x14ac:dyDescent="0.25">
      <c r="A149" s="60"/>
      <c r="B149" s="61">
        <v>32</v>
      </c>
      <c r="C149" s="61" t="s">
        <v>8</v>
      </c>
      <c r="D149" s="62"/>
      <c r="E149" s="64">
        <v>4000</v>
      </c>
      <c r="F149" s="64">
        <v>6700</v>
      </c>
      <c r="G149" s="239">
        <f t="shared" si="6"/>
        <v>-248</v>
      </c>
      <c r="H149" s="64">
        <v>6452</v>
      </c>
      <c r="I149" s="62">
        <v>5000</v>
      </c>
      <c r="J149" s="62">
        <v>5000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s="21" customFormat="1" x14ac:dyDescent="0.25">
      <c r="A150" s="60"/>
      <c r="B150" s="88">
        <v>322</v>
      </c>
      <c r="C150" s="88" t="s">
        <v>118</v>
      </c>
      <c r="D150" s="62"/>
      <c r="E150" s="106">
        <v>0</v>
      </c>
      <c r="F150" s="106">
        <v>6700</v>
      </c>
      <c r="G150" s="239">
        <f t="shared" si="6"/>
        <v>-248</v>
      </c>
      <c r="H150" s="106">
        <v>6452</v>
      </c>
      <c r="I150" s="62"/>
      <c r="J150" s="62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x14ac:dyDescent="0.25">
      <c r="A151" s="8"/>
      <c r="B151" s="8">
        <v>329</v>
      </c>
      <c r="C151" s="8" t="s">
        <v>105</v>
      </c>
      <c r="D151" s="26"/>
      <c r="E151" s="41">
        <v>4000</v>
      </c>
      <c r="F151" s="41">
        <v>0</v>
      </c>
      <c r="G151" s="239">
        <v>0</v>
      </c>
      <c r="H151" s="41">
        <v>0</v>
      </c>
      <c r="I151" s="49"/>
      <c r="J151" s="49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x14ac:dyDescent="0.25">
      <c r="A152" s="97"/>
      <c r="B152" s="97">
        <v>4</v>
      </c>
      <c r="C152" s="97" t="s">
        <v>58</v>
      </c>
      <c r="D152" s="98"/>
      <c r="E152" s="99">
        <v>0</v>
      </c>
      <c r="F152" s="99">
        <v>5500</v>
      </c>
      <c r="G152" s="240">
        <f t="shared" si="6"/>
        <v>1</v>
      </c>
      <c r="H152" s="99">
        <v>5501</v>
      </c>
      <c r="I152" s="105"/>
      <c r="J152" s="105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x14ac:dyDescent="0.25">
      <c r="A153" s="61"/>
      <c r="B153" s="61">
        <v>42</v>
      </c>
      <c r="C153" s="61" t="s">
        <v>51</v>
      </c>
      <c r="D153" s="62"/>
      <c r="E153" s="64">
        <v>0</v>
      </c>
      <c r="F153" s="64">
        <v>5500</v>
      </c>
      <c r="G153" s="239">
        <f t="shared" si="6"/>
        <v>1</v>
      </c>
      <c r="H153" s="64">
        <v>5501</v>
      </c>
      <c r="I153" s="62">
        <v>7000</v>
      </c>
      <c r="J153" s="62">
        <v>7000</v>
      </c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x14ac:dyDescent="0.25">
      <c r="A154" s="8"/>
      <c r="B154" s="8">
        <v>424</v>
      </c>
      <c r="C154" s="8" t="s">
        <v>53</v>
      </c>
      <c r="D154" s="26"/>
      <c r="E154" s="41">
        <v>0</v>
      </c>
      <c r="F154" s="41">
        <v>5500</v>
      </c>
      <c r="G154" s="239">
        <f t="shared" si="6"/>
        <v>1</v>
      </c>
      <c r="H154" s="41">
        <v>5501</v>
      </c>
      <c r="I154" s="49"/>
      <c r="J154" s="49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x14ac:dyDescent="0.25">
      <c r="A155" s="3"/>
      <c r="B155" s="1"/>
      <c r="C155" s="8"/>
      <c r="D155" s="24"/>
      <c r="E155" s="45"/>
      <c r="F155" s="45"/>
      <c r="G155" s="239"/>
      <c r="H155" s="45"/>
      <c r="I155" s="5"/>
      <c r="J155" s="5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s="21" customFormat="1" x14ac:dyDescent="0.25">
      <c r="A156" s="15" t="s">
        <v>37</v>
      </c>
      <c r="B156" s="16" t="s">
        <v>39</v>
      </c>
      <c r="C156" s="16"/>
      <c r="D156" s="27" t="e">
        <f>SUM(D157+D161+#REF!+#REF!)</f>
        <v>#REF!</v>
      </c>
      <c r="E156" s="66">
        <v>10500</v>
      </c>
      <c r="F156" s="66">
        <v>354</v>
      </c>
      <c r="G156" s="243">
        <f t="shared" si="6"/>
        <v>1837</v>
      </c>
      <c r="H156" s="66">
        <f>SUM(H168,H172)</f>
        <v>2191</v>
      </c>
      <c r="I156" s="32">
        <v>0</v>
      </c>
      <c r="J156" s="32">
        <v>0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s="21" customFormat="1" x14ac:dyDescent="0.25">
      <c r="A157" s="15"/>
      <c r="B157" s="16"/>
      <c r="C157" s="16" t="s">
        <v>48</v>
      </c>
      <c r="D157" s="24" t="e">
        <f>SUM(D158)</f>
        <v>#REF!</v>
      </c>
      <c r="E157" s="66"/>
      <c r="F157" s="66"/>
      <c r="G157" s="239"/>
      <c r="H157" s="66"/>
      <c r="I157" s="14"/>
      <c r="J157" s="14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s="55" customFormat="1" x14ac:dyDescent="0.25">
      <c r="A158" s="50"/>
      <c r="B158" s="51">
        <v>3</v>
      </c>
      <c r="C158" s="51" t="s">
        <v>3</v>
      </c>
      <c r="D158" s="52" t="e">
        <f>SUM(D159+#REF!)</f>
        <v>#REF!</v>
      </c>
      <c r="E158" s="53">
        <v>1500</v>
      </c>
      <c r="F158" s="53">
        <v>353</v>
      </c>
      <c r="G158" s="240">
        <f t="shared" si="6"/>
        <v>-353</v>
      </c>
      <c r="H158" s="53">
        <v>0</v>
      </c>
      <c r="I158" s="76"/>
      <c r="J158" s="76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s="59" customFormat="1" x14ac:dyDescent="0.25">
      <c r="A159" s="56"/>
      <c r="B159" s="57">
        <v>32</v>
      </c>
      <c r="C159" s="57" t="s">
        <v>8</v>
      </c>
      <c r="D159" s="58">
        <f>SUM(D160:D160)</f>
        <v>-567</v>
      </c>
      <c r="E159" s="64">
        <v>1500</v>
      </c>
      <c r="F159" s="64">
        <v>353</v>
      </c>
      <c r="G159" s="241">
        <f t="shared" si="6"/>
        <v>-353</v>
      </c>
      <c r="H159" s="64">
        <v>0</v>
      </c>
      <c r="I159" s="65">
        <v>0</v>
      </c>
      <c r="J159" s="65">
        <v>0</v>
      </c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</row>
    <row r="160" spans="1:25" s="39" customFormat="1" x14ac:dyDescent="0.25">
      <c r="A160" s="3"/>
      <c r="B160" s="1">
        <v>329</v>
      </c>
      <c r="C160" s="1" t="s">
        <v>13</v>
      </c>
      <c r="D160" s="24">
        <v>-567</v>
      </c>
      <c r="E160" s="41">
        <v>1500</v>
      </c>
      <c r="F160" s="41">
        <v>353</v>
      </c>
      <c r="G160" s="239">
        <f t="shared" si="6"/>
        <v>-353</v>
      </c>
      <c r="H160" s="41">
        <v>0</v>
      </c>
      <c r="I160" s="18"/>
      <c r="J160" s="18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</row>
    <row r="161" spans="1:25" x14ac:dyDescent="0.25">
      <c r="A161" s="16"/>
      <c r="B161" s="16"/>
      <c r="C161" s="35" t="s">
        <v>102</v>
      </c>
      <c r="D161" s="24" t="e">
        <f>SUM(D162+#REF!)</f>
        <v>#REF!</v>
      </c>
      <c r="E161" s="66"/>
      <c r="F161" s="66"/>
      <c r="G161" s="239"/>
      <c r="H161" s="66"/>
      <c r="I161" s="16"/>
      <c r="J161" s="16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s="59" customFormat="1" x14ac:dyDescent="0.25">
      <c r="A162" s="51"/>
      <c r="B162" s="51">
        <v>3</v>
      </c>
      <c r="C162" s="51" t="s">
        <v>3</v>
      </c>
      <c r="D162" s="52">
        <f>SUM(D163)</f>
        <v>6600</v>
      </c>
      <c r="E162" s="53">
        <v>9000</v>
      </c>
      <c r="F162" s="53">
        <v>0</v>
      </c>
      <c r="G162" s="240">
        <f t="shared" si="6"/>
        <v>0</v>
      </c>
      <c r="H162" s="53">
        <v>0</v>
      </c>
      <c r="I162" s="87"/>
      <c r="J162" s="87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</row>
    <row r="163" spans="1:25" x14ac:dyDescent="0.25">
      <c r="A163" s="57"/>
      <c r="B163" s="57">
        <v>32</v>
      </c>
      <c r="C163" s="57" t="s">
        <v>8</v>
      </c>
      <c r="D163" s="58">
        <f>SUM(D164:D165)</f>
        <v>6600</v>
      </c>
      <c r="E163" s="64">
        <v>9000</v>
      </c>
      <c r="F163" s="64">
        <v>0</v>
      </c>
      <c r="G163" s="239">
        <f t="shared" si="6"/>
        <v>0</v>
      </c>
      <c r="H163" s="64">
        <v>0</v>
      </c>
      <c r="I163" s="65">
        <v>0</v>
      </c>
      <c r="J163" s="65">
        <v>0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x14ac:dyDescent="0.25">
      <c r="A164" s="1"/>
      <c r="B164" s="1">
        <v>322</v>
      </c>
      <c r="C164" s="1" t="s">
        <v>19</v>
      </c>
      <c r="D164" s="24">
        <v>7800</v>
      </c>
      <c r="E164" s="41">
        <v>7400</v>
      </c>
      <c r="F164" s="41">
        <v>0</v>
      </c>
      <c r="G164" s="239">
        <f t="shared" si="6"/>
        <v>0</v>
      </c>
      <c r="H164" s="41">
        <v>0</v>
      </c>
      <c r="I164" s="17"/>
      <c r="J164" s="1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s="21" customFormat="1" x14ac:dyDescent="0.25">
      <c r="A165" s="3"/>
      <c r="B165" s="17">
        <v>329</v>
      </c>
      <c r="C165" s="17" t="s">
        <v>13</v>
      </c>
      <c r="D165" s="30">
        <v>-1200</v>
      </c>
      <c r="E165" s="72">
        <v>1600</v>
      </c>
      <c r="F165" s="41">
        <v>0</v>
      </c>
      <c r="G165" s="239">
        <f t="shared" si="6"/>
        <v>0</v>
      </c>
      <c r="H165" s="72">
        <v>0</v>
      </c>
      <c r="I165" s="89"/>
      <c r="J165" s="18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s="21" customFormat="1" x14ac:dyDescent="0.25">
      <c r="A166" s="3"/>
      <c r="B166" s="17"/>
      <c r="C166" s="16" t="s">
        <v>147</v>
      </c>
      <c r="D166" s="30"/>
      <c r="E166" s="41"/>
      <c r="F166" s="41"/>
      <c r="G166" s="239"/>
      <c r="H166" s="72"/>
      <c r="I166" s="89"/>
      <c r="J166" s="18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s="55" customFormat="1" x14ac:dyDescent="0.25">
      <c r="A167" s="104"/>
      <c r="B167" s="107">
        <v>3</v>
      </c>
      <c r="C167" s="107" t="s">
        <v>3</v>
      </c>
      <c r="D167" s="145"/>
      <c r="E167" s="146">
        <v>0</v>
      </c>
      <c r="F167" s="99">
        <v>1</v>
      </c>
      <c r="G167" s="240">
        <f t="shared" si="6"/>
        <v>-1</v>
      </c>
      <c r="H167" s="146">
        <v>0</v>
      </c>
      <c r="I167" s="108"/>
      <c r="J167" s="105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s="59" customFormat="1" x14ac:dyDescent="0.25">
      <c r="A168" s="3"/>
      <c r="B168" s="57">
        <v>32</v>
      </c>
      <c r="C168" s="57" t="s">
        <v>8</v>
      </c>
      <c r="D168" s="109"/>
      <c r="E168" s="64">
        <v>0</v>
      </c>
      <c r="F168" s="64">
        <v>1</v>
      </c>
      <c r="G168" s="239">
        <f t="shared" si="6"/>
        <v>-1</v>
      </c>
      <c r="H168" s="110">
        <v>0</v>
      </c>
      <c r="I168" s="109">
        <v>0</v>
      </c>
      <c r="J168" s="58">
        <v>0</v>
      </c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</row>
    <row r="169" spans="1:25" x14ac:dyDescent="0.25">
      <c r="A169" s="3"/>
      <c r="B169" s="17">
        <v>329</v>
      </c>
      <c r="C169" s="17" t="s">
        <v>13</v>
      </c>
      <c r="D169" s="30"/>
      <c r="E169" s="72">
        <v>0</v>
      </c>
      <c r="F169" s="41">
        <v>1</v>
      </c>
      <c r="G169" s="239">
        <f t="shared" si="6"/>
        <v>-1</v>
      </c>
      <c r="H169" s="72">
        <v>0</v>
      </c>
      <c r="I169" s="89"/>
      <c r="J169" s="18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s="21" customFormat="1" x14ac:dyDescent="0.25">
      <c r="A170" s="15"/>
      <c r="B170" s="16"/>
      <c r="C170" s="16" t="s">
        <v>141</v>
      </c>
      <c r="D170" s="114"/>
      <c r="E170" s="113"/>
      <c r="F170" s="113"/>
      <c r="G170" s="239"/>
      <c r="H170" s="113"/>
      <c r="I170" s="115"/>
      <c r="J170" s="14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x14ac:dyDescent="0.25">
      <c r="A171" s="50"/>
      <c r="B171" s="87">
        <v>3</v>
      </c>
      <c r="C171" s="87" t="s">
        <v>182</v>
      </c>
      <c r="D171" s="249"/>
      <c r="E171" s="250">
        <v>0</v>
      </c>
      <c r="F171" s="250">
        <v>0</v>
      </c>
      <c r="G171" s="240">
        <f t="shared" ref="G171:G175" si="9">SUM(H171-F171)</f>
        <v>2191</v>
      </c>
      <c r="H171" s="250">
        <f>SUM(H172)</f>
        <v>2191</v>
      </c>
      <c r="I171" s="251"/>
      <c r="J171" s="76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x14ac:dyDescent="0.25">
      <c r="A172" s="56"/>
      <c r="B172" s="57">
        <v>32</v>
      </c>
      <c r="C172" s="57" t="s">
        <v>8</v>
      </c>
      <c r="D172" s="109"/>
      <c r="E172" s="110">
        <v>0</v>
      </c>
      <c r="F172" s="110">
        <v>0</v>
      </c>
      <c r="G172" s="241">
        <f t="shared" si="9"/>
        <v>2191</v>
      </c>
      <c r="H172" s="110">
        <f>SUM(H173,H174)</f>
        <v>2191</v>
      </c>
      <c r="I172" s="109">
        <v>0</v>
      </c>
      <c r="J172" s="58">
        <v>0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x14ac:dyDescent="0.25">
      <c r="A173" s="3"/>
      <c r="B173" s="17">
        <v>322</v>
      </c>
      <c r="C173" s="17" t="s">
        <v>19</v>
      </c>
      <c r="D173" s="30"/>
      <c r="E173" s="72">
        <v>0</v>
      </c>
      <c r="F173" s="72">
        <v>0</v>
      </c>
      <c r="G173" s="239">
        <f t="shared" si="9"/>
        <v>2098</v>
      </c>
      <c r="H173" s="72">
        <v>2098</v>
      </c>
      <c r="I173" s="89"/>
      <c r="J173" s="18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x14ac:dyDescent="0.25">
      <c r="A174" s="3"/>
      <c r="B174" s="17">
        <v>329</v>
      </c>
      <c r="C174" s="17" t="s">
        <v>13</v>
      </c>
      <c r="D174" s="30"/>
      <c r="E174" s="72">
        <v>0</v>
      </c>
      <c r="F174" s="72">
        <v>0</v>
      </c>
      <c r="G174" s="239">
        <f t="shared" si="9"/>
        <v>93</v>
      </c>
      <c r="H174" s="72">
        <v>93</v>
      </c>
      <c r="I174" s="89"/>
      <c r="J174" s="18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x14ac:dyDescent="0.25">
      <c r="A175" s="3"/>
      <c r="B175" s="17"/>
      <c r="C175" s="17"/>
      <c r="D175" s="30"/>
      <c r="E175" s="72"/>
      <c r="F175" s="72"/>
      <c r="G175" s="239">
        <f t="shared" si="9"/>
        <v>0</v>
      </c>
      <c r="H175" s="72"/>
      <c r="I175" s="89"/>
      <c r="J175" s="18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s="21" customFormat="1" x14ac:dyDescent="0.25">
      <c r="A176" s="15" t="s">
        <v>119</v>
      </c>
      <c r="B176" s="16" t="s">
        <v>120</v>
      </c>
      <c r="C176" s="16"/>
      <c r="D176" s="30"/>
      <c r="E176" s="113">
        <v>0</v>
      </c>
      <c r="F176" s="113">
        <v>8000</v>
      </c>
      <c r="G176" s="243">
        <f t="shared" ref="G176:G239" si="10">SUM(H176-F176)</f>
        <v>-4462</v>
      </c>
      <c r="H176" s="113">
        <f>SUM(H178)</f>
        <v>3538</v>
      </c>
      <c r="I176" s="14">
        <v>3000</v>
      </c>
      <c r="J176" s="14">
        <v>3000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x14ac:dyDescent="0.25">
      <c r="A177" s="3"/>
      <c r="B177" s="17"/>
      <c r="C177" s="16" t="s">
        <v>121</v>
      </c>
      <c r="D177" s="30"/>
      <c r="E177" s="72"/>
      <c r="F177" s="72"/>
      <c r="G177" s="239"/>
      <c r="H177" s="72"/>
      <c r="I177" s="89"/>
      <c r="J177" s="18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s="116" customFormat="1" x14ac:dyDescent="0.25">
      <c r="A178" s="111"/>
      <c r="B178" s="107">
        <v>3</v>
      </c>
      <c r="C178" s="107" t="s">
        <v>3</v>
      </c>
      <c r="D178" s="108"/>
      <c r="E178" s="112">
        <v>0</v>
      </c>
      <c r="F178" s="112">
        <v>8000</v>
      </c>
      <c r="G178" s="240">
        <f t="shared" si="10"/>
        <v>-4462</v>
      </c>
      <c r="H178" s="112">
        <v>3538</v>
      </c>
      <c r="I178" s="108"/>
      <c r="J178" s="105"/>
    </row>
    <row r="179" spans="1:25" s="59" customFormat="1" x14ac:dyDescent="0.25">
      <c r="A179" s="56"/>
      <c r="B179" s="57">
        <v>32</v>
      </c>
      <c r="C179" s="57" t="s">
        <v>8</v>
      </c>
      <c r="D179" s="109"/>
      <c r="E179" s="110">
        <v>0</v>
      </c>
      <c r="F179" s="110">
        <v>8000</v>
      </c>
      <c r="G179" s="239">
        <f t="shared" si="10"/>
        <v>-4462</v>
      </c>
      <c r="H179" s="110">
        <v>3538</v>
      </c>
      <c r="I179" s="109">
        <v>3000</v>
      </c>
      <c r="J179" s="58">
        <v>3000</v>
      </c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</row>
    <row r="180" spans="1:25" x14ac:dyDescent="0.25">
      <c r="A180" s="3"/>
      <c r="B180" s="17">
        <v>329</v>
      </c>
      <c r="C180" s="17" t="s">
        <v>13</v>
      </c>
      <c r="D180" s="30"/>
      <c r="E180" s="72">
        <v>0</v>
      </c>
      <c r="F180" s="72">
        <v>8000</v>
      </c>
      <c r="G180" s="239">
        <f t="shared" si="10"/>
        <v>-4462</v>
      </c>
      <c r="H180" s="72">
        <v>3538</v>
      </c>
      <c r="I180" s="89"/>
      <c r="J180" s="18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x14ac:dyDescent="0.25">
      <c r="A181" s="3"/>
      <c r="B181" s="17"/>
      <c r="C181" s="17"/>
      <c r="D181" s="30"/>
      <c r="E181" s="72"/>
      <c r="F181" s="72"/>
      <c r="G181" s="239"/>
      <c r="H181" s="72"/>
      <c r="I181" s="89"/>
      <c r="J181" s="18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x14ac:dyDescent="0.25">
      <c r="A182" s="15" t="s">
        <v>122</v>
      </c>
      <c r="B182" s="16" t="s">
        <v>123</v>
      </c>
      <c r="C182" s="16"/>
      <c r="D182" s="114"/>
      <c r="E182" s="113">
        <v>0</v>
      </c>
      <c r="F182" s="113">
        <v>2150</v>
      </c>
      <c r="G182" s="243">
        <f t="shared" si="10"/>
        <v>0</v>
      </c>
      <c r="H182" s="113">
        <f>SUM(H184)</f>
        <v>2150</v>
      </c>
      <c r="I182" s="115">
        <v>0</v>
      </c>
      <c r="J182" s="14">
        <v>0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x14ac:dyDescent="0.25">
      <c r="A183" s="3"/>
      <c r="B183" s="17"/>
      <c r="C183" s="16" t="s">
        <v>102</v>
      </c>
      <c r="D183" s="30"/>
      <c r="E183" s="72"/>
      <c r="F183" s="72"/>
      <c r="G183" s="239"/>
      <c r="H183" s="72"/>
      <c r="I183" s="89"/>
      <c r="J183" s="18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21" customFormat="1" x14ac:dyDescent="0.25">
      <c r="A184" s="111"/>
      <c r="B184" s="107">
        <v>3</v>
      </c>
      <c r="C184" s="107" t="s">
        <v>3</v>
      </c>
      <c r="D184" s="108"/>
      <c r="E184" s="112">
        <v>0</v>
      </c>
      <c r="F184" s="112">
        <v>2150</v>
      </c>
      <c r="G184" s="240">
        <f t="shared" si="10"/>
        <v>0</v>
      </c>
      <c r="H184" s="112">
        <v>2150</v>
      </c>
      <c r="I184" s="108"/>
      <c r="J184" s="105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s="21" customFormat="1" x14ac:dyDescent="0.25">
      <c r="A185" s="56"/>
      <c r="B185" s="57">
        <v>32</v>
      </c>
      <c r="C185" s="57" t="s">
        <v>8</v>
      </c>
      <c r="D185" s="109"/>
      <c r="E185" s="110">
        <v>0</v>
      </c>
      <c r="F185" s="110">
        <v>2150</v>
      </c>
      <c r="G185" s="241">
        <f t="shared" si="10"/>
        <v>0</v>
      </c>
      <c r="H185" s="110">
        <v>2150</v>
      </c>
      <c r="I185" s="109">
        <v>0</v>
      </c>
      <c r="J185" s="58">
        <v>0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s="55" customFormat="1" x14ac:dyDescent="0.25">
      <c r="A186" s="3"/>
      <c r="B186" s="1">
        <v>321</v>
      </c>
      <c r="C186" s="1" t="s">
        <v>35</v>
      </c>
      <c r="D186" s="24"/>
      <c r="E186" s="41">
        <v>0</v>
      </c>
      <c r="F186" s="41">
        <v>2150</v>
      </c>
      <c r="G186" s="239">
        <f t="shared" si="10"/>
        <v>0</v>
      </c>
      <c r="H186" s="41">
        <v>2150</v>
      </c>
      <c r="I186" s="5"/>
      <c r="J186" s="5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59" customFormat="1" x14ac:dyDescent="0.25">
      <c r="A187" s="3"/>
      <c r="B187" s="1"/>
      <c r="C187" s="1"/>
      <c r="D187" s="24"/>
      <c r="E187" s="41"/>
      <c r="F187" s="41"/>
      <c r="G187" s="239"/>
      <c r="H187" s="41"/>
      <c r="I187" s="5"/>
      <c r="J187" s="5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</row>
    <row r="188" spans="1:25" x14ac:dyDescent="0.25">
      <c r="A188" s="16" t="s">
        <v>36</v>
      </c>
      <c r="B188" s="16" t="s">
        <v>71</v>
      </c>
      <c r="C188" s="16"/>
      <c r="D188" s="27">
        <f>SUM(D189)</f>
        <v>27950</v>
      </c>
      <c r="E188" s="66">
        <v>58000</v>
      </c>
      <c r="F188" s="66">
        <v>162000</v>
      </c>
      <c r="G188" s="243">
        <f t="shared" si="10"/>
        <v>-29511</v>
      </c>
      <c r="H188" s="66">
        <f>SUM(H191,H194)</f>
        <v>132489</v>
      </c>
      <c r="I188" s="32">
        <v>173500</v>
      </c>
      <c r="J188" s="32">
        <v>173500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x14ac:dyDescent="0.25">
      <c r="A189" s="16"/>
      <c r="B189" s="16"/>
      <c r="C189" s="16" t="s">
        <v>81</v>
      </c>
      <c r="D189" s="24">
        <f>SUM(D190)</f>
        <v>27950</v>
      </c>
      <c r="E189" s="66"/>
      <c r="F189" s="66"/>
      <c r="G189" s="239"/>
      <c r="H189" s="66"/>
      <c r="I189" s="14"/>
      <c r="J189" s="14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x14ac:dyDescent="0.25">
      <c r="A190" s="51"/>
      <c r="B190" s="51">
        <v>3</v>
      </c>
      <c r="C190" s="51" t="s">
        <v>3</v>
      </c>
      <c r="D190" s="52">
        <f>SUM(D191+D194)</f>
        <v>27950</v>
      </c>
      <c r="E190" s="53">
        <v>58000</v>
      </c>
      <c r="F190" s="53">
        <v>162000</v>
      </c>
      <c r="G190" s="240">
        <f t="shared" si="10"/>
        <v>-29511</v>
      </c>
      <c r="H190" s="53">
        <f>SUM(H191,H194)</f>
        <v>132489</v>
      </c>
      <c r="I190" s="76"/>
      <c r="J190" s="76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x14ac:dyDescent="0.25">
      <c r="A191" s="57"/>
      <c r="B191" s="57">
        <v>32</v>
      </c>
      <c r="C191" s="57" t="s">
        <v>8</v>
      </c>
      <c r="D191" s="58">
        <f>SUM(D192:D193)</f>
        <v>-8250</v>
      </c>
      <c r="E191" s="64">
        <v>22000</v>
      </c>
      <c r="F191" s="64">
        <v>58000</v>
      </c>
      <c r="G191" s="241">
        <f t="shared" si="10"/>
        <v>-8162</v>
      </c>
      <c r="H191" s="64">
        <f>SUM(H192,H193)</f>
        <v>49838</v>
      </c>
      <c r="I191" s="65">
        <v>53500</v>
      </c>
      <c r="J191" s="65">
        <v>53500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s="55" customFormat="1" x14ac:dyDescent="0.25">
      <c r="A192" s="31"/>
      <c r="B192" s="31">
        <v>322</v>
      </c>
      <c r="C192" s="1" t="s">
        <v>19</v>
      </c>
      <c r="D192" s="24">
        <v>2250</v>
      </c>
      <c r="E192" s="70">
        <v>2000</v>
      </c>
      <c r="F192" s="70">
        <v>3000</v>
      </c>
      <c r="G192" s="239">
        <f t="shared" si="10"/>
        <v>-268</v>
      </c>
      <c r="H192" s="70">
        <v>2732</v>
      </c>
      <c r="I192" s="90"/>
      <c r="J192" s="9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s="59" customFormat="1" x14ac:dyDescent="0.25">
      <c r="A193" s="1"/>
      <c r="B193" s="1">
        <v>329</v>
      </c>
      <c r="C193" s="1" t="s">
        <v>13</v>
      </c>
      <c r="D193" s="24">
        <v>-10500</v>
      </c>
      <c r="E193" s="70">
        <v>20000</v>
      </c>
      <c r="F193" s="70">
        <v>55000</v>
      </c>
      <c r="G193" s="239">
        <f t="shared" si="10"/>
        <v>-7894</v>
      </c>
      <c r="H193" s="70">
        <v>47106</v>
      </c>
      <c r="I193" s="18"/>
      <c r="J193" s="18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</row>
    <row r="194" spans="1:25" x14ac:dyDescent="0.25">
      <c r="A194" s="57"/>
      <c r="B194" s="57">
        <v>37</v>
      </c>
      <c r="C194" s="57" t="s">
        <v>69</v>
      </c>
      <c r="D194" s="58">
        <f>SUM(D195)</f>
        <v>36200</v>
      </c>
      <c r="E194" s="64">
        <v>36000</v>
      </c>
      <c r="F194" s="64">
        <v>104000</v>
      </c>
      <c r="G194" s="241">
        <f t="shared" si="10"/>
        <v>-21349</v>
      </c>
      <c r="H194" s="64">
        <v>82651</v>
      </c>
      <c r="I194" s="58">
        <v>120000</v>
      </c>
      <c r="J194" s="58">
        <v>120000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x14ac:dyDescent="0.25">
      <c r="A195" s="1"/>
      <c r="B195" s="1">
        <v>372</v>
      </c>
      <c r="C195" s="1" t="s">
        <v>70</v>
      </c>
      <c r="D195" s="24">
        <v>36200</v>
      </c>
      <c r="E195" s="70">
        <v>36000</v>
      </c>
      <c r="F195" s="70">
        <v>104000</v>
      </c>
      <c r="G195" s="239">
        <f t="shared" si="10"/>
        <v>-21349</v>
      </c>
      <c r="H195" s="70">
        <v>82651</v>
      </c>
      <c r="I195" s="18"/>
      <c r="J195" s="18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x14ac:dyDescent="0.25">
      <c r="A196" s="2"/>
      <c r="B196" s="2"/>
      <c r="C196" s="2"/>
      <c r="D196" s="2"/>
      <c r="E196" s="69"/>
      <c r="F196" s="69"/>
      <c r="G196" s="239"/>
      <c r="H196" s="69"/>
      <c r="I196" s="2"/>
      <c r="J196" s="2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s="82" customFormat="1" x14ac:dyDescent="0.25">
      <c r="A197" s="16" t="s">
        <v>33</v>
      </c>
      <c r="B197" s="16" t="s">
        <v>34</v>
      </c>
      <c r="C197" s="16"/>
      <c r="D197" s="27">
        <f>SUM(D198)</f>
        <v>-3500</v>
      </c>
      <c r="E197" s="66">
        <v>1500</v>
      </c>
      <c r="F197" s="66">
        <v>0</v>
      </c>
      <c r="G197" s="243">
        <f t="shared" si="10"/>
        <v>0</v>
      </c>
      <c r="H197" s="66">
        <v>0</v>
      </c>
      <c r="I197" s="32">
        <v>1500</v>
      </c>
      <c r="J197" s="32">
        <v>1500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s="21" customFormat="1" x14ac:dyDescent="0.25">
      <c r="A198" s="16"/>
      <c r="B198" s="16"/>
      <c r="C198" s="16" t="s">
        <v>112</v>
      </c>
      <c r="D198" s="24">
        <f>SUM(D199)</f>
        <v>-3500</v>
      </c>
      <c r="E198" s="41"/>
      <c r="F198" s="41"/>
      <c r="G198" s="239"/>
      <c r="H198" s="41"/>
      <c r="I198" s="18"/>
      <c r="J198" s="18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x14ac:dyDescent="0.25">
      <c r="A199" s="51"/>
      <c r="B199" s="51">
        <v>3</v>
      </c>
      <c r="C199" s="51" t="s">
        <v>3</v>
      </c>
      <c r="D199" s="52">
        <f>SUM(D200)</f>
        <v>-3500</v>
      </c>
      <c r="E199" s="53">
        <v>1500</v>
      </c>
      <c r="F199" s="53">
        <v>0</v>
      </c>
      <c r="G199" s="240">
        <f t="shared" si="10"/>
        <v>0</v>
      </c>
      <c r="H199" s="53">
        <v>0</v>
      </c>
      <c r="I199" s="76"/>
      <c r="J199" s="76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s="55" customFormat="1" x14ac:dyDescent="0.25">
      <c r="A200" s="57"/>
      <c r="B200" s="57">
        <v>32</v>
      </c>
      <c r="C200" s="57" t="s">
        <v>8</v>
      </c>
      <c r="D200" s="58">
        <f>SUM(D201)</f>
        <v>-3500</v>
      </c>
      <c r="E200" s="64">
        <v>1500</v>
      </c>
      <c r="F200" s="64">
        <v>0</v>
      </c>
      <c r="G200" s="241">
        <f t="shared" si="10"/>
        <v>0</v>
      </c>
      <c r="H200" s="64">
        <v>0</v>
      </c>
      <c r="I200" s="65">
        <v>1500</v>
      </c>
      <c r="J200" s="65">
        <f t="shared" ref="J200" si="11">I200</f>
        <v>1500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s="59" customFormat="1" x14ac:dyDescent="0.25">
      <c r="A201" s="1"/>
      <c r="B201" s="1">
        <v>329</v>
      </c>
      <c r="C201" s="1" t="s">
        <v>13</v>
      </c>
      <c r="D201" s="24">
        <v>-3500</v>
      </c>
      <c r="E201" s="41">
        <v>1500</v>
      </c>
      <c r="F201" s="41">
        <v>0</v>
      </c>
      <c r="G201" s="239">
        <f t="shared" si="10"/>
        <v>0</v>
      </c>
      <c r="H201" s="41">
        <v>0</v>
      </c>
      <c r="I201" s="18"/>
      <c r="J201" s="18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</row>
    <row r="202" spans="1:25" s="39" customFormat="1" x14ac:dyDescent="0.25">
      <c r="A202" s="1"/>
      <c r="B202" s="1"/>
      <c r="C202" s="1"/>
      <c r="D202" s="24"/>
      <c r="E202" s="41"/>
      <c r="F202" s="41"/>
      <c r="G202" s="239"/>
      <c r="H202" s="41"/>
      <c r="I202" s="18"/>
      <c r="J202" s="18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</row>
    <row r="203" spans="1:25" s="39" customFormat="1" x14ac:dyDescent="0.25">
      <c r="A203" s="16" t="s">
        <v>124</v>
      </c>
      <c r="B203" s="16" t="s">
        <v>125</v>
      </c>
      <c r="C203" s="16"/>
      <c r="D203" s="27"/>
      <c r="E203" s="66"/>
      <c r="F203" s="66"/>
      <c r="G203" s="239"/>
      <c r="H203" s="66"/>
      <c r="I203" s="14"/>
      <c r="J203" s="14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</row>
    <row r="204" spans="1:25" s="39" customFormat="1" x14ac:dyDescent="0.25">
      <c r="A204" s="1"/>
      <c r="B204" s="1"/>
      <c r="C204" s="16" t="s">
        <v>81</v>
      </c>
      <c r="D204" s="24"/>
      <c r="E204" s="66">
        <v>0</v>
      </c>
      <c r="F204" s="66">
        <v>15000</v>
      </c>
      <c r="G204" s="243">
        <f t="shared" si="10"/>
        <v>-10529</v>
      </c>
      <c r="H204" s="66">
        <f>SUM(H205)</f>
        <v>4471</v>
      </c>
      <c r="I204" s="14">
        <v>0</v>
      </c>
      <c r="J204" s="14">
        <v>0</v>
      </c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</row>
    <row r="205" spans="1:25" s="39" customFormat="1" x14ac:dyDescent="0.25">
      <c r="A205" s="97"/>
      <c r="B205" s="97">
        <v>3</v>
      </c>
      <c r="C205" s="97" t="s">
        <v>3</v>
      </c>
      <c r="D205" s="98"/>
      <c r="E205" s="99">
        <v>0</v>
      </c>
      <c r="F205" s="99">
        <v>15000</v>
      </c>
      <c r="G205" s="240">
        <f t="shared" si="10"/>
        <v>-10529</v>
      </c>
      <c r="H205" s="99">
        <f>SUM(H206)</f>
        <v>4471</v>
      </c>
      <c r="I205" s="105"/>
      <c r="J205" s="105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</row>
    <row r="206" spans="1:25" s="39" customFormat="1" x14ac:dyDescent="0.25">
      <c r="A206" s="57"/>
      <c r="B206" s="57">
        <v>32</v>
      </c>
      <c r="C206" s="57" t="s">
        <v>8</v>
      </c>
      <c r="D206" s="58"/>
      <c r="E206" s="64">
        <v>0</v>
      </c>
      <c r="F206" s="64">
        <v>15000</v>
      </c>
      <c r="G206" s="241">
        <f t="shared" si="10"/>
        <v>-10529</v>
      </c>
      <c r="H206" s="64">
        <f>SUM(H207,H208,H209)</f>
        <v>4471</v>
      </c>
      <c r="I206" s="58">
        <v>0</v>
      </c>
      <c r="J206" s="58">
        <v>0</v>
      </c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</row>
    <row r="207" spans="1:25" s="39" customFormat="1" x14ac:dyDescent="0.25">
      <c r="A207" s="1"/>
      <c r="B207" s="1">
        <v>322</v>
      </c>
      <c r="C207" s="1" t="s">
        <v>19</v>
      </c>
      <c r="D207" s="24"/>
      <c r="E207" s="41">
        <v>0</v>
      </c>
      <c r="F207" s="41">
        <v>2000</v>
      </c>
      <c r="G207" s="239">
        <f t="shared" si="10"/>
        <v>-826</v>
      </c>
      <c r="H207" s="41">
        <v>1174</v>
      </c>
      <c r="I207" s="18"/>
      <c r="J207" s="18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spans="1:25" s="39" customFormat="1" x14ac:dyDescent="0.25">
      <c r="A208" s="1"/>
      <c r="B208" s="1">
        <v>323</v>
      </c>
      <c r="C208" s="1" t="s">
        <v>12</v>
      </c>
      <c r="D208" s="24"/>
      <c r="E208" s="41">
        <v>0</v>
      </c>
      <c r="F208" s="41">
        <v>3200</v>
      </c>
      <c r="G208" s="239">
        <f t="shared" si="10"/>
        <v>-505</v>
      </c>
      <c r="H208" s="41">
        <v>2695</v>
      </c>
      <c r="I208" s="18"/>
      <c r="J208" s="18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5" s="39" customFormat="1" x14ac:dyDescent="0.25">
      <c r="A209" s="1"/>
      <c r="B209" s="1">
        <v>329</v>
      </c>
      <c r="C209" s="1" t="s">
        <v>13</v>
      </c>
      <c r="D209" s="24"/>
      <c r="E209" s="41">
        <v>0</v>
      </c>
      <c r="F209" s="41">
        <v>9800</v>
      </c>
      <c r="G209" s="239">
        <f t="shared" si="10"/>
        <v>-9198</v>
      </c>
      <c r="H209" s="41">
        <v>602</v>
      </c>
      <c r="I209" s="18"/>
      <c r="J209" s="18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s="39" customFormat="1" x14ac:dyDescent="0.25">
      <c r="A210" s="1"/>
      <c r="B210" s="1"/>
      <c r="C210" s="1"/>
      <c r="D210" s="24"/>
      <c r="E210" s="45"/>
      <c r="F210" s="45"/>
      <c r="G210" s="239"/>
      <c r="H210" s="45"/>
      <c r="I210" s="5"/>
      <c r="J210" s="5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</row>
    <row r="211" spans="1:25" s="39" customFormat="1" x14ac:dyDescent="0.25">
      <c r="A211" s="16" t="s">
        <v>38</v>
      </c>
      <c r="B211" s="16" t="s">
        <v>82</v>
      </c>
      <c r="C211" s="16"/>
      <c r="D211" s="27">
        <f>SUM(D212)</f>
        <v>0</v>
      </c>
      <c r="E211" s="66">
        <v>7000</v>
      </c>
      <c r="F211" s="66">
        <v>0</v>
      </c>
      <c r="G211" s="243">
        <f t="shared" si="10"/>
        <v>0</v>
      </c>
      <c r="H211" s="66">
        <v>0</v>
      </c>
      <c r="I211" s="32">
        <v>7000</v>
      </c>
      <c r="J211" s="32">
        <v>7000</v>
      </c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</row>
    <row r="212" spans="1:25" s="39" customFormat="1" x14ac:dyDescent="0.25">
      <c r="A212" s="16"/>
      <c r="B212" s="16"/>
      <c r="C212" s="16" t="s">
        <v>49</v>
      </c>
      <c r="D212" s="24">
        <f>SUM(D213+D219)</f>
        <v>0</v>
      </c>
      <c r="E212" s="66"/>
      <c r="F212" s="66"/>
      <c r="G212" s="239"/>
      <c r="H212" s="66"/>
      <c r="I212" s="14"/>
      <c r="J212" s="14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</row>
    <row r="213" spans="1:25" s="39" customFormat="1" x14ac:dyDescent="0.25">
      <c r="A213" s="51"/>
      <c r="B213" s="51">
        <v>3</v>
      </c>
      <c r="C213" s="51" t="s">
        <v>3</v>
      </c>
      <c r="D213" s="52">
        <f>SUM(D214)</f>
        <v>3600</v>
      </c>
      <c r="E213" s="53">
        <v>6400</v>
      </c>
      <c r="F213" s="53">
        <v>0</v>
      </c>
      <c r="G213" s="240">
        <f t="shared" si="10"/>
        <v>0</v>
      </c>
      <c r="H213" s="53">
        <v>0</v>
      </c>
      <c r="I213" s="76"/>
      <c r="J213" s="7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</row>
    <row r="214" spans="1:25" s="39" customFormat="1" x14ac:dyDescent="0.25">
      <c r="A214" s="57"/>
      <c r="B214" s="57">
        <v>32</v>
      </c>
      <c r="C214" s="57" t="s">
        <v>8</v>
      </c>
      <c r="D214" s="58">
        <f>SUM(D215:D218)</f>
        <v>3600</v>
      </c>
      <c r="E214" s="64">
        <v>6400</v>
      </c>
      <c r="F214" s="64">
        <v>0</v>
      </c>
      <c r="G214" s="241">
        <f t="shared" si="10"/>
        <v>0</v>
      </c>
      <c r="H214" s="64">
        <v>0</v>
      </c>
      <c r="I214" s="65">
        <v>7000</v>
      </c>
      <c r="J214" s="65">
        <f t="shared" ref="J214" si="12">I214</f>
        <v>7000</v>
      </c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</row>
    <row r="215" spans="1:25" s="39" customFormat="1" x14ac:dyDescent="0.25">
      <c r="A215" s="1"/>
      <c r="B215" s="1">
        <v>321</v>
      </c>
      <c r="C215" s="1" t="s">
        <v>35</v>
      </c>
      <c r="D215" s="24">
        <v>-900</v>
      </c>
      <c r="E215" s="41">
        <v>500</v>
      </c>
      <c r="F215" s="41">
        <v>0</v>
      </c>
      <c r="G215" s="239">
        <f t="shared" si="10"/>
        <v>0</v>
      </c>
      <c r="H215" s="41">
        <v>0</v>
      </c>
      <c r="I215" s="18"/>
      <c r="J215" s="18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</row>
    <row r="216" spans="1:25" s="39" customFormat="1" x14ac:dyDescent="0.25">
      <c r="A216" s="1"/>
      <c r="B216" s="1">
        <v>322</v>
      </c>
      <c r="C216" s="1" t="s">
        <v>19</v>
      </c>
      <c r="D216" s="24">
        <v>3560</v>
      </c>
      <c r="E216" s="41">
        <v>3360</v>
      </c>
      <c r="F216" s="41">
        <v>0</v>
      </c>
      <c r="G216" s="239">
        <f t="shared" si="10"/>
        <v>0</v>
      </c>
      <c r="H216" s="41">
        <v>0</v>
      </c>
      <c r="I216" s="18"/>
      <c r="J216" s="18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s="39" customFormat="1" x14ac:dyDescent="0.25">
      <c r="A217" s="1"/>
      <c r="B217" s="1">
        <v>323</v>
      </c>
      <c r="C217" s="1" t="s">
        <v>12</v>
      </c>
      <c r="D217" s="24">
        <v>1340</v>
      </c>
      <c r="E217" s="41">
        <v>1540</v>
      </c>
      <c r="F217" s="41">
        <v>0</v>
      </c>
      <c r="G217" s="239">
        <f t="shared" si="10"/>
        <v>0</v>
      </c>
      <c r="H217" s="41">
        <v>0</v>
      </c>
      <c r="I217" s="18"/>
      <c r="J217" s="18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1:25" s="39" customFormat="1" x14ac:dyDescent="0.25">
      <c r="A218" s="1"/>
      <c r="B218" s="1">
        <v>329</v>
      </c>
      <c r="C218" s="1" t="s">
        <v>13</v>
      </c>
      <c r="D218" s="24">
        <v>-400</v>
      </c>
      <c r="E218" s="41">
        <v>1000</v>
      </c>
      <c r="F218" s="41">
        <v>0</v>
      </c>
      <c r="G218" s="239">
        <f t="shared" si="10"/>
        <v>0</v>
      </c>
      <c r="H218" s="41">
        <v>0</v>
      </c>
      <c r="I218" s="18"/>
      <c r="J218" s="18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</row>
    <row r="219" spans="1:25" s="39" customFormat="1" x14ac:dyDescent="0.25">
      <c r="A219" s="51"/>
      <c r="B219" s="51">
        <v>4</v>
      </c>
      <c r="C219" s="51" t="s">
        <v>50</v>
      </c>
      <c r="D219" s="52">
        <f>SUM(D220)</f>
        <v>-3600</v>
      </c>
      <c r="E219" s="53">
        <v>600</v>
      </c>
      <c r="F219" s="53">
        <v>0</v>
      </c>
      <c r="G219" s="240">
        <f t="shared" si="10"/>
        <v>0</v>
      </c>
      <c r="H219" s="53">
        <v>0</v>
      </c>
      <c r="I219" s="53"/>
      <c r="J219" s="53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</row>
    <row r="220" spans="1:25" s="39" customFormat="1" x14ac:dyDescent="0.25">
      <c r="A220" s="57"/>
      <c r="B220" s="57">
        <v>42</v>
      </c>
      <c r="C220" s="57" t="s">
        <v>51</v>
      </c>
      <c r="D220" s="58">
        <f>SUM(D221:D222)</f>
        <v>-3600</v>
      </c>
      <c r="E220" s="64">
        <v>600</v>
      </c>
      <c r="F220" s="64">
        <v>0</v>
      </c>
      <c r="G220" s="239">
        <f t="shared" si="10"/>
        <v>0</v>
      </c>
      <c r="H220" s="41">
        <v>0</v>
      </c>
      <c r="I220" s="65">
        <v>0</v>
      </c>
      <c r="J220" s="65">
        <v>0</v>
      </c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1:25" s="39" customFormat="1" x14ac:dyDescent="0.25">
      <c r="A221" s="1"/>
      <c r="B221" s="1">
        <v>422</v>
      </c>
      <c r="C221" s="1" t="s">
        <v>52</v>
      </c>
      <c r="D221" s="24">
        <v>-3500</v>
      </c>
      <c r="E221" s="41">
        <v>400</v>
      </c>
      <c r="F221" s="41">
        <v>0</v>
      </c>
      <c r="G221" s="239">
        <f t="shared" si="10"/>
        <v>0</v>
      </c>
      <c r="H221" s="41">
        <v>0</v>
      </c>
      <c r="I221" s="18"/>
      <c r="J221" s="18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1:25" s="39" customFormat="1" x14ac:dyDescent="0.25">
      <c r="A222" s="1"/>
      <c r="B222" s="1">
        <v>424</v>
      </c>
      <c r="C222" s="1" t="s">
        <v>53</v>
      </c>
      <c r="D222" s="24">
        <v>-100</v>
      </c>
      <c r="E222" s="41">
        <v>200</v>
      </c>
      <c r="F222" s="41">
        <v>0</v>
      </c>
      <c r="G222" s="239">
        <f t="shared" si="10"/>
        <v>0</v>
      </c>
      <c r="H222" s="41">
        <v>0</v>
      </c>
      <c r="I222" s="18"/>
      <c r="J222" s="18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</row>
    <row r="223" spans="1:25" s="10" customFormat="1" x14ac:dyDescent="0.25">
      <c r="A223" s="1"/>
      <c r="B223" s="1"/>
      <c r="C223" s="1"/>
      <c r="D223" s="24"/>
      <c r="E223" s="41"/>
      <c r="F223" s="41"/>
      <c r="G223" s="239"/>
      <c r="H223" s="41"/>
      <c r="I223" s="5"/>
      <c r="J223" s="5"/>
    </row>
    <row r="224" spans="1:25" s="82" customFormat="1" x14ac:dyDescent="0.25">
      <c r="A224" s="46">
        <v>2302</v>
      </c>
      <c r="B224" s="43" t="s">
        <v>73</v>
      </c>
      <c r="C224" s="43"/>
      <c r="D224" s="44" t="e">
        <f>SUM(D225+#REF!)</f>
        <v>#REF!</v>
      </c>
      <c r="E224" s="47">
        <v>150</v>
      </c>
      <c r="F224" s="47">
        <v>108</v>
      </c>
      <c r="G224" s="92">
        <f t="shared" si="10"/>
        <v>0</v>
      </c>
      <c r="H224" s="47">
        <v>108</v>
      </c>
      <c r="I224" s="48">
        <v>150</v>
      </c>
      <c r="J224" s="48">
        <v>150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s="13" customFormat="1" x14ac:dyDescent="0.25">
      <c r="A225" s="16" t="s">
        <v>72</v>
      </c>
      <c r="B225" s="16" t="s">
        <v>126</v>
      </c>
      <c r="C225" s="16"/>
      <c r="D225" s="27">
        <f>SUM(D226)</f>
        <v>135</v>
      </c>
      <c r="E225" s="66">
        <v>150</v>
      </c>
      <c r="F225" s="66">
        <v>108</v>
      </c>
      <c r="G225" s="243">
        <f t="shared" si="10"/>
        <v>0</v>
      </c>
      <c r="H225" s="66">
        <v>108</v>
      </c>
      <c r="I225" s="14">
        <v>150</v>
      </c>
      <c r="J225" s="14">
        <v>150</v>
      </c>
    </row>
    <row r="226" spans="1:25" s="13" customFormat="1" x14ac:dyDescent="0.25">
      <c r="A226" s="1"/>
      <c r="B226" s="1"/>
      <c r="C226" s="16" t="s">
        <v>54</v>
      </c>
      <c r="D226" s="24">
        <f>SUM(D227)</f>
        <v>135</v>
      </c>
      <c r="E226" s="41"/>
      <c r="F226" s="41"/>
      <c r="G226" s="239"/>
      <c r="H226" s="41"/>
      <c r="I226" s="5"/>
      <c r="J226" s="5"/>
    </row>
    <row r="227" spans="1:25" s="13" customFormat="1" x14ac:dyDescent="0.25">
      <c r="A227" s="51"/>
      <c r="B227" s="51">
        <v>3</v>
      </c>
      <c r="C227" s="51" t="s">
        <v>3</v>
      </c>
      <c r="D227" s="52">
        <f>SUM(D228)</f>
        <v>135</v>
      </c>
      <c r="E227" s="53">
        <v>150</v>
      </c>
      <c r="F227" s="53">
        <v>108</v>
      </c>
      <c r="G227" s="240">
        <f t="shared" si="10"/>
        <v>0</v>
      </c>
      <c r="H227" s="53">
        <v>108</v>
      </c>
      <c r="I227" s="54"/>
      <c r="J227" s="54"/>
    </row>
    <row r="228" spans="1:25" s="13" customFormat="1" x14ac:dyDescent="0.25">
      <c r="A228" s="57"/>
      <c r="B228" s="57">
        <v>32</v>
      </c>
      <c r="C228" s="57" t="s">
        <v>8</v>
      </c>
      <c r="D228" s="58">
        <f>SUM(D229)</f>
        <v>135</v>
      </c>
      <c r="E228" s="64">
        <v>150</v>
      </c>
      <c r="F228" s="64">
        <v>108</v>
      </c>
      <c r="G228" s="241">
        <f t="shared" si="10"/>
        <v>0</v>
      </c>
      <c r="H228" s="64">
        <v>108</v>
      </c>
      <c r="I228" s="58">
        <v>150</v>
      </c>
      <c r="J228" s="58">
        <v>150</v>
      </c>
    </row>
    <row r="229" spans="1:25" s="13" customFormat="1" x14ac:dyDescent="0.25">
      <c r="A229" s="31"/>
      <c r="B229" s="31">
        <v>322</v>
      </c>
      <c r="C229" s="31" t="s">
        <v>19</v>
      </c>
      <c r="D229" s="24">
        <v>135</v>
      </c>
      <c r="E229" s="41">
        <v>150</v>
      </c>
      <c r="F229" s="41">
        <v>108</v>
      </c>
      <c r="G229" s="239">
        <f t="shared" si="10"/>
        <v>0</v>
      </c>
      <c r="H229" s="41">
        <v>108</v>
      </c>
      <c r="I229" s="24"/>
      <c r="J229" s="24"/>
    </row>
    <row r="230" spans="1:25" s="13" customFormat="1" x14ac:dyDescent="0.25">
      <c r="A230" s="31"/>
      <c r="B230" s="31"/>
      <c r="C230" s="31"/>
      <c r="D230" s="24"/>
      <c r="E230" s="41"/>
      <c r="F230" s="41"/>
      <c r="G230" s="235"/>
      <c r="H230" s="41"/>
      <c r="I230" s="24"/>
      <c r="J230" s="24"/>
    </row>
    <row r="231" spans="1:25" s="13" customFormat="1" x14ac:dyDescent="0.25">
      <c r="A231" s="118">
        <v>2401</v>
      </c>
      <c r="B231" s="119" t="s">
        <v>127</v>
      </c>
      <c r="C231" s="119"/>
      <c r="D231" s="44"/>
      <c r="E231" s="47">
        <v>0</v>
      </c>
      <c r="F231" s="47">
        <v>8239</v>
      </c>
      <c r="G231" s="92">
        <f t="shared" si="10"/>
        <v>500</v>
      </c>
      <c r="H231" s="47">
        <v>8739</v>
      </c>
      <c r="I231" s="44">
        <v>0</v>
      </c>
      <c r="J231" s="44">
        <v>0</v>
      </c>
    </row>
    <row r="232" spans="1:25" s="13" customFormat="1" x14ac:dyDescent="0.25">
      <c r="A232" s="120" t="s">
        <v>128</v>
      </c>
      <c r="B232" s="120" t="s">
        <v>129</v>
      </c>
      <c r="C232" s="120"/>
      <c r="D232" s="27"/>
      <c r="E232" s="66">
        <v>0</v>
      </c>
      <c r="F232" s="66">
        <v>8239</v>
      </c>
      <c r="G232" s="243">
        <f t="shared" si="10"/>
        <v>500</v>
      </c>
      <c r="H232" s="66">
        <v>8739</v>
      </c>
      <c r="I232" s="27">
        <v>0</v>
      </c>
      <c r="J232" s="27">
        <v>0</v>
      </c>
    </row>
    <row r="233" spans="1:25" s="13" customFormat="1" x14ac:dyDescent="0.25">
      <c r="A233" s="31"/>
      <c r="B233" s="31"/>
      <c r="C233" s="120" t="s">
        <v>42</v>
      </c>
      <c r="D233" s="24"/>
      <c r="E233" s="41"/>
      <c r="F233" s="41"/>
      <c r="G233" s="239"/>
      <c r="H233" s="41"/>
      <c r="I233" s="24"/>
      <c r="J233" s="24"/>
    </row>
    <row r="234" spans="1:25" s="13" customFormat="1" x14ac:dyDescent="0.25">
      <c r="A234" s="121"/>
      <c r="B234" s="121">
        <v>3</v>
      </c>
      <c r="C234" s="121" t="s">
        <v>3</v>
      </c>
      <c r="D234" s="98"/>
      <c r="E234" s="99">
        <v>0</v>
      </c>
      <c r="F234" s="99">
        <v>8239</v>
      </c>
      <c r="G234" s="240">
        <f t="shared" si="10"/>
        <v>500</v>
      </c>
      <c r="H234" s="99">
        <v>8739</v>
      </c>
      <c r="I234" s="98"/>
      <c r="J234" s="98"/>
    </row>
    <row r="235" spans="1:25" s="21" customFormat="1" x14ac:dyDescent="0.25">
      <c r="A235" s="31"/>
      <c r="B235" s="57">
        <v>32</v>
      </c>
      <c r="C235" s="57" t="s">
        <v>8</v>
      </c>
      <c r="D235" s="58"/>
      <c r="E235" s="64">
        <v>0</v>
      </c>
      <c r="F235" s="64">
        <v>8239</v>
      </c>
      <c r="G235" s="241">
        <f t="shared" si="10"/>
        <v>500</v>
      </c>
      <c r="H235" s="64">
        <v>8739</v>
      </c>
      <c r="I235" s="58">
        <v>0</v>
      </c>
      <c r="J235" s="58">
        <v>0</v>
      </c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s="21" customFormat="1" x14ac:dyDescent="0.25">
      <c r="A236" s="31"/>
      <c r="B236" s="31">
        <v>323</v>
      </c>
      <c r="C236" s="31" t="s">
        <v>12</v>
      </c>
      <c r="D236" s="24"/>
      <c r="E236" s="41">
        <v>0</v>
      </c>
      <c r="F236" s="41">
        <v>8239</v>
      </c>
      <c r="G236" s="239">
        <f t="shared" si="10"/>
        <v>500</v>
      </c>
      <c r="H236" s="41">
        <v>8739</v>
      </c>
      <c r="I236" s="24"/>
      <c r="J236" s="24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s="21" customFormat="1" x14ac:dyDescent="0.25">
      <c r="A237" s="31"/>
      <c r="B237" s="31"/>
      <c r="C237" s="31"/>
      <c r="D237" s="24"/>
      <c r="E237" s="41"/>
      <c r="F237" s="41"/>
      <c r="G237" s="239"/>
      <c r="H237" s="41"/>
      <c r="I237" s="24"/>
      <c r="J237" s="24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s="21" customFormat="1" x14ac:dyDescent="0.25">
      <c r="A238" s="118">
        <v>2403</v>
      </c>
      <c r="B238" s="119" t="s">
        <v>130</v>
      </c>
      <c r="C238" s="119"/>
      <c r="D238" s="44"/>
      <c r="E238" s="47">
        <v>0</v>
      </c>
      <c r="F238" s="47">
        <v>469928</v>
      </c>
      <c r="G238" s="245">
        <f t="shared" si="10"/>
        <v>0</v>
      </c>
      <c r="H238" s="47">
        <f>SUM(H242,H248)</f>
        <v>469928</v>
      </c>
      <c r="I238" s="44">
        <v>0</v>
      </c>
      <c r="J238" s="44">
        <v>0</v>
      </c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s="21" customFormat="1" x14ac:dyDescent="0.25">
      <c r="A239" s="120" t="s">
        <v>131</v>
      </c>
      <c r="B239" s="120" t="s">
        <v>132</v>
      </c>
      <c r="C239" s="120"/>
      <c r="D239" s="27"/>
      <c r="E239" s="66">
        <v>0</v>
      </c>
      <c r="F239" s="66">
        <v>7000</v>
      </c>
      <c r="G239" s="243">
        <f t="shared" si="10"/>
        <v>0</v>
      </c>
      <c r="H239" s="66">
        <v>7000</v>
      </c>
      <c r="I239" s="27">
        <v>0</v>
      </c>
      <c r="J239" s="27">
        <v>0</v>
      </c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s="21" customFormat="1" x14ac:dyDescent="0.25">
      <c r="A240" s="120"/>
      <c r="B240" s="120"/>
      <c r="C240" s="120" t="s">
        <v>133</v>
      </c>
      <c r="D240" s="27"/>
      <c r="E240" s="66"/>
      <c r="F240" s="41"/>
      <c r="G240" s="239"/>
      <c r="H240" s="66"/>
      <c r="I240" s="27"/>
      <c r="J240" s="27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s="55" customFormat="1" x14ac:dyDescent="0.25">
      <c r="A241" s="121"/>
      <c r="B241" s="121">
        <v>4</v>
      </c>
      <c r="C241" s="121" t="s">
        <v>58</v>
      </c>
      <c r="D241" s="98"/>
      <c r="E241" s="99">
        <v>0</v>
      </c>
      <c r="F241" s="99">
        <v>7000</v>
      </c>
      <c r="G241" s="240">
        <f t="shared" ref="G241:G290" si="13">SUM(H241-F241)</f>
        <v>0</v>
      </c>
      <c r="H241" s="99">
        <v>7000</v>
      </c>
      <c r="I241" s="98"/>
      <c r="J241" s="98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s="59" customFormat="1" x14ac:dyDescent="0.25">
      <c r="A242" s="57"/>
      <c r="B242" s="57">
        <v>41</v>
      </c>
      <c r="C242" s="57" t="s">
        <v>134</v>
      </c>
      <c r="D242" s="58"/>
      <c r="E242" s="64">
        <v>0</v>
      </c>
      <c r="F242" s="64">
        <v>7000</v>
      </c>
      <c r="G242" s="241">
        <f t="shared" si="13"/>
        <v>0</v>
      </c>
      <c r="H242" s="64">
        <v>7000</v>
      </c>
      <c r="I242" s="58">
        <v>0</v>
      </c>
      <c r="J242" s="58">
        <v>0</v>
      </c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</row>
    <row r="243" spans="1:25" x14ac:dyDescent="0.25">
      <c r="A243" s="31"/>
      <c r="B243" s="31">
        <v>412</v>
      </c>
      <c r="C243" s="31" t="s">
        <v>135</v>
      </c>
      <c r="D243" s="24"/>
      <c r="E243" s="41">
        <v>0</v>
      </c>
      <c r="F243" s="41">
        <v>7000</v>
      </c>
      <c r="G243" s="239">
        <f t="shared" si="13"/>
        <v>0</v>
      </c>
      <c r="H243" s="41">
        <v>7000</v>
      </c>
      <c r="I243" s="24"/>
      <c r="J243" s="24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x14ac:dyDescent="0.25">
      <c r="A244" s="31"/>
      <c r="B244" s="31"/>
      <c r="C244" s="31"/>
      <c r="D244" s="24"/>
      <c r="E244" s="41"/>
      <c r="F244" s="41"/>
      <c r="G244" s="239"/>
      <c r="H244" s="41"/>
      <c r="I244" s="24"/>
      <c r="J244" s="24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x14ac:dyDescent="0.25">
      <c r="A245" s="120" t="s">
        <v>136</v>
      </c>
      <c r="B245" s="120" t="s">
        <v>137</v>
      </c>
      <c r="C245" s="120"/>
      <c r="D245" s="27"/>
      <c r="E245" s="66">
        <v>0</v>
      </c>
      <c r="F245" s="41">
        <v>462928</v>
      </c>
      <c r="G245" s="239">
        <f t="shared" si="13"/>
        <v>0</v>
      </c>
      <c r="H245" s="41">
        <v>462928</v>
      </c>
      <c r="I245" s="27">
        <v>0</v>
      </c>
      <c r="J245" s="27">
        <v>0</v>
      </c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x14ac:dyDescent="0.25">
      <c r="A246" s="120"/>
      <c r="B246" s="120"/>
      <c r="C246" s="120" t="s">
        <v>133</v>
      </c>
      <c r="D246" s="27"/>
      <c r="E246" s="66">
        <v>0</v>
      </c>
      <c r="F246" s="41"/>
      <c r="G246" s="239"/>
      <c r="H246" s="66"/>
      <c r="I246" s="27"/>
      <c r="J246" s="27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x14ac:dyDescent="0.25">
      <c r="A247" s="121"/>
      <c r="B247" s="121">
        <v>4</v>
      </c>
      <c r="C247" s="121" t="s">
        <v>58</v>
      </c>
      <c r="D247" s="98"/>
      <c r="E247" s="99">
        <v>0</v>
      </c>
      <c r="F247" s="99">
        <v>462928</v>
      </c>
      <c r="G247" s="240">
        <f t="shared" si="13"/>
        <v>0</v>
      </c>
      <c r="H247" s="99">
        <v>462928</v>
      </c>
      <c r="I247" s="98"/>
      <c r="J247" s="98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x14ac:dyDescent="0.25">
      <c r="A248" s="57"/>
      <c r="B248" s="57">
        <v>45</v>
      </c>
      <c r="C248" s="57" t="s">
        <v>162</v>
      </c>
      <c r="D248" s="58"/>
      <c r="E248" s="64">
        <v>0</v>
      </c>
      <c r="F248" s="64">
        <v>462928</v>
      </c>
      <c r="G248" s="241">
        <f t="shared" si="13"/>
        <v>0</v>
      </c>
      <c r="H248" s="64">
        <v>462928</v>
      </c>
      <c r="I248" s="58">
        <v>0</v>
      </c>
      <c r="J248" s="58">
        <v>0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x14ac:dyDescent="0.25">
      <c r="A249" s="31"/>
      <c r="B249" s="31">
        <v>451</v>
      </c>
      <c r="C249" s="31" t="s">
        <v>138</v>
      </c>
      <c r="D249" s="24"/>
      <c r="E249" s="41">
        <v>0</v>
      </c>
      <c r="F249" s="41">
        <v>462928</v>
      </c>
      <c r="G249" s="239">
        <f t="shared" si="13"/>
        <v>0</v>
      </c>
      <c r="H249" s="41">
        <v>462928</v>
      </c>
      <c r="I249" s="24"/>
      <c r="J249" s="24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x14ac:dyDescent="0.25">
      <c r="A250" s="2"/>
      <c r="B250" s="2"/>
      <c r="C250" s="2"/>
      <c r="D250" s="2"/>
      <c r="E250" s="69"/>
      <c r="F250" s="244"/>
      <c r="G250" s="239"/>
      <c r="H250" s="117"/>
      <c r="I250" s="2"/>
      <c r="J250" s="2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x14ac:dyDescent="0.25">
      <c r="A251" s="46">
        <v>2405</v>
      </c>
      <c r="B251" s="43" t="s">
        <v>55</v>
      </c>
      <c r="C251" s="43"/>
      <c r="D251" s="44" t="e">
        <f>SUM(#REF!)</f>
        <v>#REF!</v>
      </c>
      <c r="E251" s="40">
        <v>2000</v>
      </c>
      <c r="F251" s="40">
        <v>11277</v>
      </c>
      <c r="G251" s="92">
        <f t="shared" si="13"/>
        <v>4950</v>
      </c>
      <c r="H251" s="40">
        <f>SUM(H255,H259,H265,H269)</f>
        <v>16227</v>
      </c>
      <c r="I251" s="40">
        <v>1000</v>
      </c>
      <c r="J251" s="40">
        <v>1000</v>
      </c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x14ac:dyDescent="0.25">
      <c r="A252" s="122" t="s">
        <v>139</v>
      </c>
      <c r="B252" s="12" t="s">
        <v>140</v>
      </c>
      <c r="C252" s="12"/>
      <c r="D252" s="123"/>
      <c r="E252" s="66">
        <v>0</v>
      </c>
      <c r="F252" s="66">
        <v>8277</v>
      </c>
      <c r="G252" s="243">
        <f t="shared" si="13"/>
        <v>4950</v>
      </c>
      <c r="H252" s="66">
        <f>SUM(H255,H259)</f>
        <v>13227</v>
      </c>
      <c r="I252" s="66">
        <v>0</v>
      </c>
      <c r="J252" s="66">
        <v>0</v>
      </c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x14ac:dyDescent="0.25">
      <c r="A253" s="122"/>
      <c r="B253" s="12"/>
      <c r="C253" s="12" t="s">
        <v>133</v>
      </c>
      <c r="D253" s="123"/>
      <c r="E253" s="41"/>
      <c r="F253" s="45"/>
      <c r="G253" s="239"/>
      <c r="H253" s="45"/>
      <c r="I253" s="45"/>
      <c r="J253" s="45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x14ac:dyDescent="0.25">
      <c r="A254" s="124"/>
      <c r="B254" s="107">
        <v>4</v>
      </c>
      <c r="C254" s="107" t="s">
        <v>58</v>
      </c>
      <c r="D254" s="125"/>
      <c r="E254" s="99">
        <v>0</v>
      </c>
      <c r="F254" s="99">
        <v>2866</v>
      </c>
      <c r="G254" s="240">
        <f t="shared" si="13"/>
        <v>0</v>
      </c>
      <c r="H254" s="99">
        <v>2866</v>
      </c>
      <c r="I254" s="126"/>
      <c r="J254" s="126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x14ac:dyDescent="0.25">
      <c r="A255" s="122"/>
      <c r="B255" s="61">
        <v>42</v>
      </c>
      <c r="C255" s="61" t="s">
        <v>51</v>
      </c>
      <c r="D255" s="127"/>
      <c r="E255" s="64">
        <v>0</v>
      </c>
      <c r="F255" s="64">
        <v>2866</v>
      </c>
      <c r="G255" s="241">
        <f t="shared" si="13"/>
        <v>0</v>
      </c>
      <c r="H255" s="64">
        <v>2866</v>
      </c>
      <c r="I255" s="128">
        <v>0</v>
      </c>
      <c r="J255" s="128">
        <v>0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x14ac:dyDescent="0.25">
      <c r="A256" s="122"/>
      <c r="B256" s="88">
        <v>422</v>
      </c>
      <c r="C256" s="88" t="s">
        <v>52</v>
      </c>
      <c r="D256" s="123"/>
      <c r="E256" s="41">
        <v>0</v>
      </c>
      <c r="F256" s="41">
        <v>2866</v>
      </c>
      <c r="G256" s="239">
        <f t="shared" si="13"/>
        <v>0</v>
      </c>
      <c r="H256" s="41">
        <v>2866</v>
      </c>
      <c r="I256" s="45"/>
      <c r="J256" s="45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x14ac:dyDescent="0.25">
      <c r="A257" s="122"/>
      <c r="B257" s="88"/>
      <c r="C257" s="12" t="s">
        <v>141</v>
      </c>
      <c r="D257" s="123"/>
      <c r="E257" s="41"/>
      <c r="F257" s="41"/>
      <c r="G257" s="239"/>
      <c r="H257" s="41"/>
      <c r="I257" s="45"/>
      <c r="J257" s="45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x14ac:dyDescent="0.25">
      <c r="A258" s="124"/>
      <c r="B258" s="107">
        <v>4</v>
      </c>
      <c r="C258" s="107" t="s">
        <v>58</v>
      </c>
      <c r="D258" s="125"/>
      <c r="E258" s="99">
        <v>0</v>
      </c>
      <c r="F258" s="99">
        <v>5411</v>
      </c>
      <c r="G258" s="240">
        <f t="shared" si="13"/>
        <v>4950</v>
      </c>
      <c r="H258" s="99">
        <v>10361</v>
      </c>
      <c r="I258" s="126"/>
      <c r="J258" s="126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x14ac:dyDescent="0.25">
      <c r="A259" s="129"/>
      <c r="B259" s="61">
        <v>42</v>
      </c>
      <c r="C259" s="61" t="s">
        <v>51</v>
      </c>
      <c r="D259" s="127"/>
      <c r="E259" s="64">
        <v>0</v>
      </c>
      <c r="F259" s="64">
        <v>5411</v>
      </c>
      <c r="G259" s="241">
        <f t="shared" si="13"/>
        <v>4950</v>
      </c>
      <c r="H259" s="64">
        <v>10361</v>
      </c>
      <c r="I259" s="128">
        <v>0</v>
      </c>
      <c r="J259" s="128">
        <v>0</v>
      </c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x14ac:dyDescent="0.25">
      <c r="A260" s="122"/>
      <c r="B260" s="88">
        <v>422</v>
      </c>
      <c r="C260" s="88" t="s">
        <v>52</v>
      </c>
      <c r="D260" s="123"/>
      <c r="E260" s="41">
        <v>0</v>
      </c>
      <c r="F260" s="41">
        <v>5411</v>
      </c>
      <c r="G260" s="239">
        <f t="shared" si="13"/>
        <v>4950</v>
      </c>
      <c r="H260" s="41">
        <v>10361</v>
      </c>
      <c r="I260" s="45"/>
      <c r="J260" s="45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x14ac:dyDescent="0.25">
      <c r="A261" s="122"/>
      <c r="B261" s="88"/>
      <c r="C261" s="88"/>
      <c r="D261" s="123"/>
      <c r="E261" s="45"/>
      <c r="F261" s="45"/>
      <c r="G261" s="239"/>
      <c r="H261" s="45"/>
      <c r="I261" s="45"/>
      <c r="J261" s="45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x14ac:dyDescent="0.25">
      <c r="A262" s="16" t="s">
        <v>56</v>
      </c>
      <c r="B262" s="16" t="s">
        <v>57</v>
      </c>
      <c r="C262" s="16"/>
      <c r="D262" s="27"/>
      <c r="E262" s="66">
        <v>2000</v>
      </c>
      <c r="F262" s="66">
        <v>3000</v>
      </c>
      <c r="G262" s="243">
        <f t="shared" si="13"/>
        <v>0</v>
      </c>
      <c r="H262" s="66">
        <f>SUM(H265,H269)</f>
        <v>3000</v>
      </c>
      <c r="I262" s="32">
        <v>0</v>
      </c>
      <c r="J262" s="32">
        <v>0</v>
      </c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x14ac:dyDescent="0.25">
      <c r="A263" s="16"/>
      <c r="B263" s="16"/>
      <c r="C263" s="16" t="s">
        <v>142</v>
      </c>
      <c r="D263" s="27"/>
      <c r="E263" s="41"/>
      <c r="F263" s="41"/>
      <c r="G263" s="239"/>
      <c r="H263" s="41"/>
      <c r="I263" s="32"/>
      <c r="J263" s="32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x14ac:dyDescent="0.25">
      <c r="A264" s="131"/>
      <c r="B264" s="107">
        <v>4</v>
      </c>
      <c r="C264" s="107" t="s">
        <v>58</v>
      </c>
      <c r="D264" s="125"/>
      <c r="E264" s="99">
        <v>0</v>
      </c>
      <c r="F264" s="99">
        <v>2000</v>
      </c>
      <c r="G264" s="240">
        <f t="shared" si="13"/>
        <v>0</v>
      </c>
      <c r="H264" s="99">
        <v>2000</v>
      </c>
      <c r="I264" s="130"/>
      <c r="J264" s="130"/>
    </row>
    <row r="265" spans="1:25" x14ac:dyDescent="0.25">
      <c r="A265" s="67"/>
      <c r="B265" s="57">
        <v>42</v>
      </c>
      <c r="C265" s="57" t="s">
        <v>51</v>
      </c>
      <c r="D265" s="132"/>
      <c r="E265" s="64">
        <v>0</v>
      </c>
      <c r="F265" s="64">
        <v>2000</v>
      </c>
      <c r="G265" s="241">
        <f t="shared" si="13"/>
        <v>0</v>
      </c>
      <c r="H265" s="64">
        <v>2000</v>
      </c>
      <c r="I265" s="133">
        <v>0</v>
      </c>
      <c r="J265" s="133">
        <v>0</v>
      </c>
    </row>
    <row r="266" spans="1:25" x14ac:dyDescent="0.25">
      <c r="A266" s="16"/>
      <c r="B266" s="17">
        <v>424</v>
      </c>
      <c r="C266" s="17" t="s">
        <v>53</v>
      </c>
      <c r="D266" s="27"/>
      <c r="E266" s="41">
        <v>0</v>
      </c>
      <c r="F266" s="41">
        <v>2000</v>
      </c>
      <c r="G266" s="239">
        <f t="shared" si="13"/>
        <v>0</v>
      </c>
      <c r="H266" s="41">
        <v>2000</v>
      </c>
      <c r="I266" s="32"/>
      <c r="J266" s="32"/>
    </row>
    <row r="267" spans="1:25" x14ac:dyDescent="0.25">
      <c r="A267" s="16"/>
      <c r="B267" s="16"/>
      <c r="C267" s="16" t="s">
        <v>83</v>
      </c>
      <c r="D267" s="24"/>
      <c r="E267" s="41"/>
      <c r="F267" s="41"/>
      <c r="G267" s="239"/>
      <c r="H267" s="41"/>
      <c r="I267" s="18"/>
      <c r="J267" s="18"/>
    </row>
    <row r="268" spans="1:25" x14ac:dyDescent="0.25">
      <c r="A268" s="51"/>
      <c r="B268" s="51">
        <v>4</v>
      </c>
      <c r="C268" s="51" t="s">
        <v>58</v>
      </c>
      <c r="D268" s="52"/>
      <c r="E268" s="53">
        <v>2000</v>
      </c>
      <c r="F268" s="53">
        <v>1000</v>
      </c>
      <c r="G268" s="240">
        <f t="shared" si="13"/>
        <v>0</v>
      </c>
      <c r="H268" s="53">
        <v>1000</v>
      </c>
      <c r="I268" s="76"/>
      <c r="J268" s="76"/>
    </row>
    <row r="269" spans="1:25" x14ac:dyDescent="0.25">
      <c r="A269" s="57"/>
      <c r="B269" s="57">
        <v>42</v>
      </c>
      <c r="C269" s="57" t="s">
        <v>51</v>
      </c>
      <c r="D269" s="58"/>
      <c r="E269" s="64">
        <v>2000</v>
      </c>
      <c r="F269" s="64">
        <v>1000</v>
      </c>
      <c r="G269" s="241">
        <f t="shared" si="13"/>
        <v>0</v>
      </c>
      <c r="H269" s="64">
        <v>1000</v>
      </c>
      <c r="I269" s="65">
        <v>1000</v>
      </c>
      <c r="J269" s="65">
        <v>1000</v>
      </c>
    </row>
    <row r="270" spans="1:25" x14ac:dyDescent="0.25">
      <c r="A270" s="1"/>
      <c r="B270" s="1">
        <v>424</v>
      </c>
      <c r="C270" s="1" t="s">
        <v>53</v>
      </c>
      <c r="D270" s="18"/>
      <c r="E270" s="41">
        <v>2000</v>
      </c>
      <c r="F270" s="41">
        <v>1000</v>
      </c>
      <c r="G270" s="239">
        <f t="shared" si="13"/>
        <v>0</v>
      </c>
      <c r="H270" s="41">
        <v>1000</v>
      </c>
      <c r="I270" s="18"/>
      <c r="J270" s="18"/>
    </row>
    <row r="271" spans="1:25" x14ac:dyDescent="0.25">
      <c r="A271" s="1"/>
      <c r="B271" s="1"/>
      <c r="C271" s="1"/>
      <c r="D271" s="18"/>
      <c r="E271" s="41"/>
      <c r="F271" s="41"/>
      <c r="G271" s="239"/>
      <c r="H271" s="41"/>
      <c r="I271" s="18"/>
      <c r="J271" s="18"/>
    </row>
    <row r="272" spans="1:25" x14ac:dyDescent="0.25">
      <c r="A272" s="46">
        <v>9108</v>
      </c>
      <c r="B272" s="43" t="s">
        <v>144</v>
      </c>
      <c r="C272" s="43"/>
      <c r="D272" s="48"/>
      <c r="E272" s="47">
        <v>0</v>
      </c>
      <c r="F272" s="47">
        <v>132450</v>
      </c>
      <c r="G272" s="92">
        <f t="shared" si="13"/>
        <v>870</v>
      </c>
      <c r="H272" s="47">
        <f>SUM(H276,H280,H284,H288)</f>
        <v>133320</v>
      </c>
      <c r="I272" s="48">
        <v>192237</v>
      </c>
      <c r="J272" s="48">
        <v>0</v>
      </c>
    </row>
    <row r="273" spans="1:10" x14ac:dyDescent="0.25">
      <c r="A273" s="16" t="s">
        <v>143</v>
      </c>
      <c r="B273" s="16" t="s">
        <v>145</v>
      </c>
      <c r="C273" s="16"/>
      <c r="D273" s="14"/>
      <c r="E273" s="66">
        <v>0</v>
      </c>
      <c r="F273" s="66">
        <v>132450</v>
      </c>
      <c r="G273" s="235">
        <f t="shared" si="13"/>
        <v>870</v>
      </c>
      <c r="H273" s="66">
        <f>SUM(H276,H280,H284,H288)</f>
        <v>133320</v>
      </c>
      <c r="I273" s="14">
        <v>192237</v>
      </c>
      <c r="J273" s="14">
        <v>0</v>
      </c>
    </row>
    <row r="274" spans="1:10" x14ac:dyDescent="0.25">
      <c r="A274" s="1"/>
      <c r="B274" s="1"/>
      <c r="C274" s="16" t="s">
        <v>142</v>
      </c>
      <c r="D274" s="18"/>
      <c r="E274" s="41">
        <v>0</v>
      </c>
      <c r="F274" s="41"/>
      <c r="G274" s="239"/>
      <c r="H274" s="41"/>
      <c r="I274" s="18"/>
      <c r="J274" s="18"/>
    </row>
    <row r="275" spans="1:10" x14ac:dyDescent="0.25">
      <c r="A275" s="51"/>
      <c r="B275" s="51">
        <v>3</v>
      </c>
      <c r="C275" s="51" t="s">
        <v>3</v>
      </c>
      <c r="D275" s="76"/>
      <c r="E275" s="135">
        <v>0</v>
      </c>
      <c r="F275" s="136">
        <v>90463</v>
      </c>
      <c r="G275" s="240">
        <f t="shared" si="13"/>
        <v>870</v>
      </c>
      <c r="H275" s="136">
        <f>SUM(H276,H280)</f>
        <v>91333</v>
      </c>
      <c r="I275" s="134"/>
      <c r="J275" s="134"/>
    </row>
    <row r="276" spans="1:10" x14ac:dyDescent="0.25">
      <c r="A276" s="57"/>
      <c r="B276" s="57">
        <v>31</v>
      </c>
      <c r="C276" s="57" t="s">
        <v>4</v>
      </c>
      <c r="D276" s="58"/>
      <c r="E276" s="64">
        <v>0</v>
      </c>
      <c r="F276" s="64">
        <v>82483</v>
      </c>
      <c r="G276" s="241">
        <f t="shared" si="13"/>
        <v>4140</v>
      </c>
      <c r="H276" s="64">
        <f>SUM(H277,H278,H279)</f>
        <v>86623</v>
      </c>
      <c r="I276" s="58">
        <v>26580</v>
      </c>
      <c r="J276" s="58">
        <v>0</v>
      </c>
    </row>
    <row r="277" spans="1:10" x14ac:dyDescent="0.25">
      <c r="A277" s="1"/>
      <c r="B277" s="1">
        <v>311</v>
      </c>
      <c r="C277" s="1" t="s">
        <v>5</v>
      </c>
      <c r="D277" s="18"/>
      <c r="E277" s="41">
        <v>0</v>
      </c>
      <c r="F277" s="41">
        <v>56349</v>
      </c>
      <c r="G277" s="239">
        <f t="shared" si="13"/>
        <v>5557</v>
      </c>
      <c r="H277" s="41">
        <v>61906</v>
      </c>
      <c r="I277" s="18"/>
      <c r="J277" s="18"/>
    </row>
    <row r="278" spans="1:10" x14ac:dyDescent="0.25">
      <c r="A278" s="1"/>
      <c r="B278" s="1">
        <v>312</v>
      </c>
      <c r="C278" s="1" t="s">
        <v>6</v>
      </c>
      <c r="D278" s="18"/>
      <c r="E278" s="41">
        <v>0</v>
      </c>
      <c r="F278" s="41">
        <v>15000</v>
      </c>
      <c r="G278" s="239">
        <f t="shared" si="13"/>
        <v>400</v>
      </c>
      <c r="H278" s="41">
        <v>15400</v>
      </c>
      <c r="I278" s="18"/>
      <c r="J278" s="18"/>
    </row>
    <row r="279" spans="1:10" x14ac:dyDescent="0.25">
      <c r="A279" s="1"/>
      <c r="B279" s="1">
        <v>313</v>
      </c>
      <c r="C279" s="1" t="s">
        <v>7</v>
      </c>
      <c r="D279" s="18"/>
      <c r="E279" s="41">
        <v>0</v>
      </c>
      <c r="F279" s="41">
        <v>11134</v>
      </c>
      <c r="G279" s="239">
        <f t="shared" si="13"/>
        <v>-1817</v>
      </c>
      <c r="H279" s="41">
        <v>9317</v>
      </c>
      <c r="I279" s="18"/>
      <c r="J279" s="18"/>
    </row>
    <row r="280" spans="1:10" x14ac:dyDescent="0.25">
      <c r="A280" s="61"/>
      <c r="B280" s="61">
        <v>32</v>
      </c>
      <c r="C280" s="61" t="s">
        <v>8</v>
      </c>
      <c r="D280" s="62"/>
      <c r="E280" s="64">
        <v>0</v>
      </c>
      <c r="F280" s="64">
        <v>7980</v>
      </c>
      <c r="G280" s="241">
        <f t="shared" si="13"/>
        <v>-3270</v>
      </c>
      <c r="H280" s="64">
        <f>SUM(H281)</f>
        <v>4710</v>
      </c>
      <c r="I280" s="62">
        <v>500</v>
      </c>
      <c r="J280" s="62">
        <v>0</v>
      </c>
    </row>
    <row r="281" spans="1:10" x14ac:dyDescent="0.25">
      <c r="A281" s="1"/>
      <c r="B281" s="1">
        <v>321</v>
      </c>
      <c r="C281" s="1" t="s">
        <v>9</v>
      </c>
      <c r="D281" s="18"/>
      <c r="E281" s="41">
        <v>0</v>
      </c>
      <c r="F281" s="41">
        <v>7980</v>
      </c>
      <c r="G281" s="239">
        <f t="shared" si="13"/>
        <v>-3270</v>
      </c>
      <c r="H281" s="41">
        <v>4710</v>
      </c>
      <c r="I281" s="18"/>
      <c r="J281" s="18"/>
    </row>
    <row r="282" spans="1:10" x14ac:dyDescent="0.25">
      <c r="A282" s="1"/>
      <c r="B282" s="1"/>
      <c r="C282" s="16" t="s">
        <v>146</v>
      </c>
      <c r="D282" s="18"/>
      <c r="E282" s="41"/>
      <c r="F282" s="41"/>
      <c r="G282" s="239"/>
      <c r="H282" s="41"/>
      <c r="I282" s="18"/>
      <c r="J282" s="18"/>
    </row>
    <row r="283" spans="1:10" x14ac:dyDescent="0.25">
      <c r="A283" s="97"/>
      <c r="B283" s="97">
        <v>3</v>
      </c>
      <c r="C283" s="97" t="s">
        <v>3</v>
      </c>
      <c r="D283" s="105"/>
      <c r="E283" s="99">
        <v>0</v>
      </c>
      <c r="F283" s="99">
        <v>41987</v>
      </c>
      <c r="G283" s="240">
        <f t="shared" si="13"/>
        <v>0</v>
      </c>
      <c r="H283" s="99">
        <f>SUM(H284,H288)</f>
        <v>41987</v>
      </c>
      <c r="I283" s="105"/>
      <c r="J283" s="105"/>
    </row>
    <row r="284" spans="1:10" x14ac:dyDescent="0.25">
      <c r="A284" s="61"/>
      <c r="B284" s="61">
        <v>31</v>
      </c>
      <c r="C284" s="61" t="s">
        <v>4</v>
      </c>
      <c r="D284" s="62"/>
      <c r="E284" s="64">
        <v>0</v>
      </c>
      <c r="F284" s="64">
        <v>37987</v>
      </c>
      <c r="G284" s="241">
        <f t="shared" si="13"/>
        <v>0</v>
      </c>
      <c r="H284" s="64">
        <f>SUM(H285,H286,H287)</f>
        <v>37987</v>
      </c>
      <c r="I284" s="62">
        <v>153795</v>
      </c>
      <c r="J284" s="62">
        <v>0</v>
      </c>
    </row>
    <row r="285" spans="1:10" x14ac:dyDescent="0.25">
      <c r="A285" s="1"/>
      <c r="B285" s="1">
        <v>311</v>
      </c>
      <c r="C285" s="1" t="s">
        <v>5</v>
      </c>
      <c r="D285" s="18"/>
      <c r="E285" s="41">
        <v>0</v>
      </c>
      <c r="F285" s="41">
        <v>27545</v>
      </c>
      <c r="G285" s="239">
        <f t="shared" si="13"/>
        <v>0</v>
      </c>
      <c r="H285" s="41">
        <v>27545</v>
      </c>
      <c r="I285" s="18"/>
      <c r="J285" s="18"/>
    </row>
    <row r="286" spans="1:10" x14ac:dyDescent="0.25">
      <c r="A286" s="1"/>
      <c r="B286" s="1">
        <v>312</v>
      </c>
      <c r="C286" s="1" t="s">
        <v>6</v>
      </c>
      <c r="D286" s="18"/>
      <c r="E286" s="41">
        <v>0</v>
      </c>
      <c r="F286" s="41">
        <v>5000</v>
      </c>
      <c r="G286" s="239">
        <f t="shared" si="13"/>
        <v>0</v>
      </c>
      <c r="H286" s="41">
        <v>5000</v>
      </c>
      <c r="I286" s="18"/>
      <c r="J286" s="18"/>
    </row>
    <row r="287" spans="1:10" x14ac:dyDescent="0.25">
      <c r="A287" s="1"/>
      <c r="B287" s="1">
        <v>313</v>
      </c>
      <c r="C287" s="1" t="s">
        <v>7</v>
      </c>
      <c r="D287" s="18"/>
      <c r="E287" s="41">
        <v>0</v>
      </c>
      <c r="F287" s="41">
        <v>5442</v>
      </c>
      <c r="G287" s="239">
        <f t="shared" si="13"/>
        <v>0</v>
      </c>
      <c r="H287" s="41">
        <v>5442</v>
      </c>
      <c r="I287" s="18"/>
      <c r="J287" s="18"/>
    </row>
    <row r="288" spans="1:10" x14ac:dyDescent="0.25">
      <c r="A288" s="61"/>
      <c r="B288" s="61">
        <v>32</v>
      </c>
      <c r="C288" s="61" t="s">
        <v>8</v>
      </c>
      <c r="D288" s="62"/>
      <c r="E288" s="64">
        <v>0</v>
      </c>
      <c r="F288" s="64">
        <v>4000</v>
      </c>
      <c r="G288" s="241">
        <f t="shared" si="13"/>
        <v>0</v>
      </c>
      <c r="H288" s="64">
        <v>4000</v>
      </c>
      <c r="I288" s="62">
        <v>11362</v>
      </c>
      <c r="J288" s="62">
        <v>0</v>
      </c>
    </row>
    <row r="289" spans="1:10" ht="15.75" thickBot="1" x14ac:dyDescent="0.3">
      <c r="A289" s="93"/>
      <c r="B289" s="93">
        <v>321</v>
      </c>
      <c r="C289" s="93" t="s">
        <v>9</v>
      </c>
      <c r="D289" s="94"/>
      <c r="E289" s="137">
        <v>0</v>
      </c>
      <c r="F289" s="137">
        <v>4000</v>
      </c>
      <c r="G289" s="246">
        <f t="shared" si="13"/>
        <v>0</v>
      </c>
      <c r="H289" s="137">
        <v>4000</v>
      </c>
      <c r="I289" s="94"/>
      <c r="J289" s="94"/>
    </row>
    <row r="290" spans="1:10" ht="15.75" thickBot="1" x14ac:dyDescent="0.3">
      <c r="A290" s="143"/>
      <c r="B290" s="144"/>
      <c r="C290" s="142" t="s">
        <v>23</v>
      </c>
      <c r="D290" s="141" t="e">
        <f>SUM(D37+D90+D98+D224+D251)</f>
        <v>#REF!</v>
      </c>
      <c r="E290" s="138">
        <v>2707043</v>
      </c>
      <c r="F290" s="138">
        <f>SUM(F37,F90,F98,F224,F231,F238,F251,F272)</f>
        <v>3546292</v>
      </c>
      <c r="G290" s="236">
        <f t="shared" si="13"/>
        <v>-146505</v>
      </c>
      <c r="H290" s="138">
        <f>SUM(H37,H90,H98,H224,H231,H238,H251,H272)</f>
        <v>3399787</v>
      </c>
      <c r="I290" s="140">
        <f>SUM(I37,I90,I98,I224,I251,I272)</f>
        <v>3038531</v>
      </c>
      <c r="J290" s="139">
        <f>SUM(J37,J90,J98,J224,J251)</f>
        <v>2815294</v>
      </c>
    </row>
    <row r="294" spans="1:10" x14ac:dyDescent="0.25">
      <c r="C294" t="s">
        <v>184</v>
      </c>
      <c r="F294" s="10" t="s">
        <v>175</v>
      </c>
    </row>
    <row r="295" spans="1:10" x14ac:dyDescent="0.25">
      <c r="D295" s="20"/>
      <c r="E295" s="71"/>
      <c r="F295" s="71" t="s">
        <v>176</v>
      </c>
      <c r="G295" s="71"/>
      <c r="H295" s="71"/>
      <c r="I295" s="20"/>
      <c r="J295" s="19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Natali</cp:lastModifiedBy>
  <cp:lastPrinted>2022-03-28T21:24:35Z</cp:lastPrinted>
  <dcterms:created xsi:type="dcterms:W3CDTF">2013-12-16T13:46:06Z</dcterms:created>
  <dcterms:modified xsi:type="dcterms:W3CDTF">2022-03-30T17:48:00Z</dcterms:modified>
</cp:coreProperties>
</file>