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DIO-prihodi'!$B$35</definedName>
    <definedName name="_GoBack" localSheetId="2">'OPĆI DIO-RASHODI'!#REF!</definedName>
    <definedName name="_xlnm.Print_Area" localSheetId="2">'OPĆI DIO-RASHODI'!$A$1:$L$95</definedName>
    <definedName name="_xlnm.Print_Area" localSheetId="3">'POSEBNI DIO'!$A$1:$N$287</definedName>
  </definedNames>
  <calcPr fullCalcOnLoad="1"/>
</workbook>
</file>

<file path=xl/sharedStrings.xml><?xml version="1.0" encoding="utf-8"?>
<sst xmlns="http://schemas.openxmlformats.org/spreadsheetml/2006/main" count="745" uniqueCount="373">
  <si>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</si>
  <si>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</si>
  <si>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</si>
  <si>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</si>
  <si>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</si>
  <si>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</si>
  <si>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</si>
  <si>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</si>
  <si>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</si>
  <si>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</si>
  <si>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</si>
  <si>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</si>
  <si>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</si>
  <si>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</si>
  <si>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</si>
  <si>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</si>
  <si>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</si>
  <si>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</si>
  <si>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</si>
  <si>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</si>
  <si>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</si>
  <si>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</si>
  <si>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</si>
  <si>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</si>
  <si>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</si>
  <si>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</si>
  <si>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</si>
  <si>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</si>
  <si>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</si>
  <si>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</si>
  <si>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</si>
  <si>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</si>
  <si>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</si>
  <si>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</si>
  <si>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</si>
  <si>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</si>
  <si>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</si>
  <si>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</si>
  <si>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</si>
  <si>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</si>
  <si>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</si>
  <si>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</si>
  <si>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</si>
  <si>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</si>
  <si>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</si>
  <si>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</si>
  <si>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</si>
  <si>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</si>
  <si>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</si>
  <si>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</si>
  <si>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</si>
  <si>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</si>
  <si>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</si>
  <si>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</si>
  <si>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</si>
  <si>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</si>
  <si>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</si>
  <si>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OPREMA ZA ODRŽAVANJE I ZAŠTITU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</si>
  <si>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</si>
  <si>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</si>
  <si>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</si>
  <si>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</si>
  <si>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</si>
  <si>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</si>
  <si>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</si>
  <si>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 xml:space="preserve">Račun prihoda/
primitka </t>
  </si>
  <si>
    <t>Naziv 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</si>
  <si>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</si>
  <si>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</si>
  <si>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</si>
  <si>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</si>
  <si>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</si>
  <si>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</si>
  <si>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</si>
  <si>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</si>
  <si>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</si>
  <si>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</si>
  <si>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</si>
  <si>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</si>
  <si>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</si>
  <si>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</si>
  <si>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</si>
  <si>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</si>
  <si>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</si>
  <si>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</si>
  <si>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</si>
  <si>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</si>
  <si>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</si>
  <si>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</si>
  <si>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</si>
  <si>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</si>
  <si>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</si>
  <si>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</si>
  <si>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</si>
  <si>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</si>
  <si>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</si>
  <si>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</si>
  <si>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</si>
  <si>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</si>
  <si>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</si>
  <si>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</si>
  <si>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</si>
  <si>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</si>
  <si>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</si>
  <si>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</si>
  <si>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</si>
  <si>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</si>
  <si>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</si>
  <si>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</si>
  <si>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</si>
  <si>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</si>
  <si>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</si>
  <si>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</si>
  <si>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</si>
  <si>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</si>
  <si>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</si>
  <si>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</si>
  <si>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</si>
  <si>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</si>
  <si>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</si>
  <si>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</si>
  <si>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</si>
  <si>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</si>
  <si>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</si>
  <si>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</si>
  <si>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</si>
  <si>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</si>
  <si>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</si>
  <si>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</si>
  <si>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</si>
  <si>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</si>
  <si>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</si>
  <si>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</si>
  <si>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</si>
  <si>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</si>
  <si>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</si>
  <si>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</si>
  <si>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</si>
  <si>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</si>
  <si>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</si>
  <si>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</si>
  <si>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</si>
  <si>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</si>
  <si>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</si>
  <si>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</si>
  <si>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</si>
  <si>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</si>
  <si>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</si>
  <si>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</si>
  <si>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</si>
  <si>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</si>
  <si>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</si>
  <si>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</si>
  <si>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</si>
  <si>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</si>
  <si>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</si>
  <si>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</si>
  <si>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</si>
  <si>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</si>
  <si>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</si>
  <si>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</si>
  <si>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</si>
  <si>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</si>
  <si>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</si>
  <si>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</si>
  <si>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</si>
  <si>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</si>
  <si>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</si>
  <si>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</si>
  <si>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</si>
  <si>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</si>
  <si>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</si>
  <si>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</si>
  <si>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</si>
  <si>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</si>
  <si>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</si>
  <si>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</si>
  <si>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</si>
  <si>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</si>
  <si>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</si>
  <si>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</si>
  <si>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</si>
  <si>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</si>
  <si>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</si>
  <si>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</si>
  <si>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</si>
  <si>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</si>
  <si>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</si>
  <si>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</si>
  <si>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</si>
  <si>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</si>
  <si>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</si>
  <si>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</si>
  <si>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</si>
  <si>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</si>
  <si>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</si>
  <si>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</si>
  <si>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</si>
  <si>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</si>
  <si>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</si>
  <si>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</si>
  <si>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</si>
  <si>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</si>
  <si>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</si>
  <si>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</si>
  <si>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</si>
  <si>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</si>
  <si>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</si>
  <si>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</si>
  <si>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</si>
  <si>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</si>
  <si>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</si>
  <si>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</si>
  <si>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</si>
  <si>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</si>
  <si>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</si>
  <si>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</si>
  <si>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</si>
  <si>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</si>
  <si>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</si>
  <si>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</si>
  <si>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A210101</t>
  </si>
  <si>
    <t>A210102</t>
  </si>
  <si>
    <t>REPREZENTACIJA</t>
  </si>
  <si>
    <t>OSTALE NAKNADE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</si>
  <si>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</si>
  <si>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</si>
  <si>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</si>
  <si>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</si>
  <si>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</si>
  <si>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</si>
  <si>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</si>
  <si>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</si>
  <si>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</si>
  <si>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</si>
  <si>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</si>
  <si>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</si>
  <si>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</si>
  <si>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A210201</t>
  </si>
  <si>
    <t>Materijalni rashodi po stvarnom trošku - iznad standarda</t>
  </si>
  <si>
    <t>PREMIJE OSIGURANJA</t>
  </si>
  <si>
    <t>Obrazovanje iznad standarda</t>
  </si>
  <si>
    <t>POMOĆNICI U NASTAVI -UOD-ŽUPANIJA</t>
  </si>
  <si>
    <t>ŠKOLSKA KUHINJA</t>
  </si>
  <si>
    <t>A230107</t>
  </si>
  <si>
    <t>Produženi boravak</t>
  </si>
  <si>
    <t>A230116</t>
  </si>
  <si>
    <t>Školski list, časopisi i knjige</t>
  </si>
  <si>
    <t>A230130</t>
  </si>
  <si>
    <t>Izborni i dodatni programi</t>
  </si>
  <si>
    <t>A230184</t>
  </si>
  <si>
    <t xml:space="preserve">PLAĆE ZA REDOVAN RAD 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</si>
  <si>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</si>
  <si>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</si>
  <si>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</si>
  <si>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</si>
  <si>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</si>
  <si>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</si>
  <si>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Opremanje u osnovnim školama</t>
  </si>
  <si>
    <t>POSTROJENA I OPREMA</t>
  </si>
  <si>
    <t>K240501</t>
  </si>
  <si>
    <t>Školski namještaj i oprema</t>
  </si>
  <si>
    <t>K240502</t>
  </si>
  <si>
    <t>Opremanje knjižnice</t>
  </si>
  <si>
    <t xml:space="preserve">Materijalni rashodi po stvarnom trošku - dec. Oš </t>
  </si>
  <si>
    <t>Rashodi za dodatna ulaganja na nefinancijskoj imovini</t>
  </si>
  <si>
    <t>Dodatna ulaganja na građevinskim objektima</t>
  </si>
  <si>
    <t>RASHODI ZA MATERIJAL I ENERGIJU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</si>
  <si>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</si>
  <si>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</si>
  <si>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</si>
  <si>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</si>
  <si>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</si>
  <si>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</si>
  <si>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>Naknade šteta pravnim i fizičkim osobama</t>
  </si>
  <si>
    <t>OŠ DIVŠIĆI</t>
  </si>
  <si>
    <t>PLAĆE ZA PREKOVREMENI RAD</t>
  </si>
  <si>
    <t>PLAĆE ZA POSEBNE UVJETE RADA</t>
  </si>
  <si>
    <t>OSTALE NAKNADE TROŠKOVA ZAPOSLENIMA</t>
  </si>
  <si>
    <t>RASHODI ZA NABAQVU PROIZVEDENE DUGOTRAJNE IMOVINE</t>
  </si>
  <si>
    <t>RASHODI ZA MATERIJAL I ENERGIJI</t>
  </si>
  <si>
    <t>A230135</t>
  </si>
  <si>
    <t>ŠKOLSKO SPORTSKO NATJECANJE</t>
  </si>
  <si>
    <t>A230148</t>
  </si>
  <si>
    <t>FINANCIRANJE UČENIKA S POSEBNIM POTREBAMA</t>
  </si>
  <si>
    <t>NAKNADE GRAĐANIMA I KUĆANSTVIMA U NARAVI</t>
  </si>
  <si>
    <t>A230163</t>
  </si>
  <si>
    <t>A230164</t>
  </si>
  <si>
    <t>RASHODI ZA METERIJAL I ENERGIJU</t>
  </si>
  <si>
    <t>DOPRINOSI NA OBVEZNO ZDRAVSTVENO OSIGURANJE</t>
  </si>
  <si>
    <t>Rashodi poslovanja</t>
  </si>
  <si>
    <t>IZLETI I TERENSKA NASTAVA</t>
  </si>
  <si>
    <t>OBILJEŽAVANJE GODIŠNJICA ŠKOLE</t>
  </si>
  <si>
    <t>FINANCIJSKI PLAN 2023</t>
  </si>
  <si>
    <t>4a</t>
  </si>
  <si>
    <t>Provedba projekta MOZAIK 5</t>
  </si>
  <si>
    <t>MOZAIK 5</t>
  </si>
  <si>
    <t>T921101</t>
  </si>
  <si>
    <t>PROJEKCIJA 2024</t>
  </si>
  <si>
    <t>PROJEKCIJA  2024 euro</t>
  </si>
  <si>
    <t>PROJEKCIJA  2025</t>
  </si>
  <si>
    <t>PROJEKCIJA  2025 euro</t>
  </si>
  <si>
    <t>FINANCIJSKI PLAN 2023 euro</t>
  </si>
  <si>
    <t>PROJEKCIJA 2024 euro</t>
  </si>
  <si>
    <t>PROJEKCIJA 2025</t>
  </si>
  <si>
    <t>PROJEKCIJA 2025 euro</t>
  </si>
  <si>
    <t>6a</t>
  </si>
  <si>
    <t>Financijski plan 2023 euro</t>
  </si>
  <si>
    <t>Projekcija 2024</t>
  </si>
  <si>
    <t>Projekcija          2024 euro</t>
  </si>
  <si>
    <t>Projekcija           2025</t>
  </si>
  <si>
    <t>Projekcija           2025 euro</t>
  </si>
  <si>
    <t>Financijski plan 2023</t>
  </si>
  <si>
    <t>Projekcija 2025</t>
  </si>
  <si>
    <t>Projekcija 2024 euro</t>
  </si>
  <si>
    <t>Projekcija 2025 euro</t>
  </si>
  <si>
    <t>Tekuće pomoći temeljem prijenosa EU sredstava</t>
  </si>
  <si>
    <t>Projekcija           2024</t>
  </si>
  <si>
    <t>Projekcija 2025  euro</t>
  </si>
  <si>
    <t>IZVORNI PLAN 2023</t>
  </si>
  <si>
    <t>IZVORNI PLAN 2023 euro</t>
  </si>
  <si>
    <t>1.REBALANS FP ZA 2023</t>
  </si>
  <si>
    <t>A230134</t>
  </si>
  <si>
    <t>ŠKOLSKI PREVENTIVNI PROGRAM</t>
  </si>
  <si>
    <t>RASHODI ZA MATERIJAL I ENERGIJUJ</t>
  </si>
  <si>
    <t>A230140</t>
  </si>
  <si>
    <t>SUFINANCIRANJE REDOVNE DJELATNOSTO</t>
  </si>
  <si>
    <t>OSTALE NAKNADE GRAĐANIMA I KUĆANSTVIMA IZ PRORAČUNA</t>
  </si>
  <si>
    <t>A230104</t>
  </si>
  <si>
    <t>A230106</t>
  </si>
  <si>
    <t>PREHRANA ZA UČENIKE U OŠ</t>
  </si>
  <si>
    <t>A230208</t>
  </si>
  <si>
    <t>A230209</t>
  </si>
  <si>
    <t>MENSTRUALNE I HIGIJENSKE POTREPŠTINE</t>
  </si>
  <si>
    <t>OSTALI RASHODI</t>
  </si>
  <si>
    <t>TEKUĆE DONACIJE</t>
  </si>
  <si>
    <t>TEKUĆE DONACIJE U NARAVI</t>
  </si>
  <si>
    <t>K240510</t>
  </si>
  <si>
    <t>OPREMANJE ŠKOLSKIH KUHINJA U OŠ</t>
  </si>
  <si>
    <t>UREĐAJI, STROJEVI I OPREMA ZA OSTALE NAMJENE</t>
  </si>
  <si>
    <t>Izvorni plan 2023</t>
  </si>
  <si>
    <t>Izvorni plan 2023 euro</t>
  </si>
  <si>
    <t>1.rebalans FP za 2023</t>
  </si>
  <si>
    <t>Izvorni plan  2023 euro</t>
  </si>
  <si>
    <t>Izvroni plan 2023 euro</t>
  </si>
  <si>
    <t>1.Rebalans FP za 2023</t>
  </si>
  <si>
    <t>3a</t>
  </si>
  <si>
    <t>RASHODI I IZDACI 1.REBALANSA ZA 2023.GODINU I PROJEKCIJE ZA 2024 . I 2025.GODINU</t>
  </si>
  <si>
    <t xml:space="preserve">1. REBALANS FINANCIJSKOG PLANA ZA 2023.GODINU I PROJEKCIJE ZA 2024. I 2025.GODINU
PO PROGRAMSKOJ I  EKONOMSKOJ KLASIFIKACIJI I IZVORIMA FINANCIRANJA </t>
  </si>
  <si>
    <t>OSTVARENJE PRIHODA I PRIMITAKA 1. REBALANSA ZA 2023.GODINU I PROJEKCIJE ZA 2024. I 2025.GODINU</t>
  </si>
  <si>
    <t>Školski odbor usvojio je .07.2023.g. 1.rebalans Financijskog plana za 2023. godinu i projekcije za 2024. i 2025.godinu (Sažetak, Opći dio- prihodi i rashodi i Posebni dio)</t>
  </si>
  <si>
    <t>IZVRŠENJE 2022</t>
  </si>
  <si>
    <t>IZVRŠENJE 2022 EURO</t>
  </si>
  <si>
    <t>2a</t>
  </si>
  <si>
    <t>Izvršenje 2022</t>
  </si>
  <si>
    <t>Izvršenje 2022 euro</t>
  </si>
  <si>
    <t>Izvrešnje 2022</t>
  </si>
  <si>
    <t>A230103</t>
  </si>
  <si>
    <t>PRAVNA POMOĆ</t>
  </si>
  <si>
    <t>KAZNE, PENALI I NAKNADE ŠTETE</t>
  </si>
  <si>
    <t>NAKNADE ŠTETA PRAVNIM OSOBAMA</t>
  </si>
  <si>
    <t>OSTALE NAKNADE GRAĐANIMA I KUĆANSTVIMA U NARAVI</t>
  </si>
  <si>
    <t>ZAVIČAJNA NASTAVA</t>
  </si>
  <si>
    <t>Provedba projekta MOZAIK 4</t>
  </si>
  <si>
    <t>T910801</t>
  </si>
  <si>
    <t>MOZAIK 4</t>
  </si>
  <si>
    <t>7A</t>
  </si>
  <si>
    <t>8A</t>
  </si>
  <si>
    <t>RAZLIKA 1.REBALANS/ PLAN</t>
  </si>
  <si>
    <t>Razlika 1.rebalans/ plan</t>
  </si>
  <si>
    <t>7a</t>
  </si>
  <si>
    <t>Klasa: 400-01/23-01/01</t>
  </si>
  <si>
    <t>Ur.broj: 2168-6-04-23-3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</si>
</sst>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[$-41A]d\.\ mmmm\ yyyy\."/>
  </numFmts>
  <fonts count="51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C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0" fontId="3" fillId="0" borderId="10" xfId="0" applyFont="1" applyBorder="1" applyAlignment="1" applyProtection="1">
      <alignment wrapText="1" readingOrder="1"/>
      <protection locked="0"/>
    </xf>
    <xf numFmtId="185" fontId="3" fillId="0" borderId="10" xfId="0" applyNumberFormat="1" applyFont="1" applyBorder="1" applyAlignment="1" applyProtection="1">
      <alignment wrapText="1" readingOrder="1"/>
      <protection locked="0"/>
    </xf>
    <xf numFmtId="0" fontId="0" fillId="0" borderId="11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1" fontId="28" fillId="0" borderId="11" xfId="0" applyNumberFormat="1" applyFont="1" applyFill="1" applyBorder="1" applyAlignment="1" quotePrefix="1">
      <alignment horizontal="center"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4" fontId="6" fillId="0" borderId="1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4" fontId="6" fillId="0" borderId="11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0" fontId="49" fillId="5" borderId="1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 wrapText="1"/>
    </xf>
    <xf numFmtId="3" fontId="6" fillId="5" borderId="11" xfId="0" applyNumberFormat="1" applyFont="1" applyFill="1" applyBorder="1" applyAlignment="1" quotePrefix="1">
      <alignment horizontal="left" vertical="center"/>
    </xf>
    <xf numFmtId="3" fontId="6" fillId="5" borderId="11" xfId="0" applyNumberFormat="1" applyFont="1" applyFill="1" applyBorder="1" applyAlignment="1" quotePrefix="1">
      <alignment vertical="center"/>
    </xf>
    <xf numFmtId="3" fontId="6" fillId="5" borderId="11" xfId="0" applyNumberFormat="1" applyFont="1" applyFill="1" applyBorder="1" applyAlignment="1">
      <alignment horizontal="left" vertical="center" wrapText="1"/>
    </xf>
    <xf numFmtId="3" fontId="6" fillId="5" borderId="17" xfId="0" applyNumberFormat="1" applyFont="1" applyFill="1" applyBorder="1" applyAlignment="1">
      <alignment horizontal="left" vertical="center"/>
    </xf>
    <xf numFmtId="3" fontId="6" fillId="5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11" xfId="0" applyFont="1" applyFill="1" applyBorder="1" applyAlignment="1" applyProtection="1">
      <alignment vertical="center" wrapText="1" readingOrder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0" xfId="0" applyFont="1" applyFill="1" applyAlignment="1">
      <alignment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4" fontId="6" fillId="5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 quotePrefix="1">
      <alignment horizontal="right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0" fontId="0" fillId="35" borderId="0" xfId="0" applyFont="1" applyFill="1" applyAlignment="1">
      <alignment readingOrder="1"/>
    </xf>
    <xf numFmtId="49" fontId="50" fillId="35" borderId="0" xfId="0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7" fillId="34" borderId="11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>
      <alignment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6" fillId="36" borderId="11" xfId="0" applyFont="1" applyFill="1" applyBorder="1" applyAlignment="1" applyProtection="1">
      <alignment horizontal="center"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top" wrapText="1"/>
      <protection locked="0"/>
    </xf>
    <xf numFmtId="1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left" vertical="center" wrapText="1" readingOrder="1"/>
      <protection locked="0"/>
    </xf>
    <xf numFmtId="0" fontId="6" fillId="36" borderId="11" xfId="0" applyFont="1" applyFill="1" applyBorder="1" applyAlignment="1" applyProtection="1">
      <alignment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wrapText="1" readingOrder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1" xfId="0" applyNumberFormat="1" applyFont="1" applyFill="1" applyBorder="1" applyAlignment="1">
      <alignment horizontal="right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4" fontId="6" fillId="37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4" fontId="7" fillId="20" borderId="0" xfId="0" applyNumberFormat="1" applyFont="1" applyFill="1" applyAlignment="1">
      <alignment horizontal="right" vertical="center"/>
    </xf>
    <xf numFmtId="4" fontId="7" fillId="35" borderId="0" xfId="0" applyNumberFormat="1" applyFont="1" applyFill="1" applyAlignment="1">
      <alignment horizontal="right" vertical="center"/>
    </xf>
    <xf numFmtId="4" fontId="2" fillId="5" borderId="11" xfId="0" applyNumberFormat="1" applyFont="1" applyFill="1" applyBorder="1" applyAlignment="1" quotePrefix="1">
      <alignment horizontal="center" vertical="center" wrapText="1"/>
    </xf>
    <xf numFmtId="1" fontId="2" fillId="5" borderId="11" xfId="0" applyNumberFormat="1" applyFont="1" applyFill="1" applyBorder="1" applyAlignment="1" quotePrefix="1">
      <alignment horizontal="center" vertical="center" wrapText="1"/>
    </xf>
    <xf numFmtId="4" fontId="7" fillId="5" borderId="11" xfId="0" applyNumberFormat="1" applyFont="1" applyFill="1" applyBorder="1" applyAlignment="1">
      <alignment horizontal="right" vertical="center" wrapText="1"/>
    </xf>
    <xf numFmtId="4" fontId="6" fillId="5" borderId="11" xfId="0" applyNumberFormat="1" applyFont="1" applyFill="1" applyBorder="1" applyAlignment="1" quotePrefix="1">
      <alignment horizontal="right" vertical="center" wrapText="1"/>
    </xf>
    <xf numFmtId="4" fontId="0" fillId="5" borderId="0" xfId="0" applyNumberFormat="1" applyFont="1" applyFill="1" applyAlignment="1">
      <alignment horizontal="right" wrapText="1"/>
    </xf>
    <xf numFmtId="4" fontId="0" fillId="35" borderId="0" xfId="0" applyNumberFormat="1" applyFont="1" applyFill="1" applyAlignment="1">
      <alignment horizontal="right" wrapText="1"/>
    </xf>
    <xf numFmtId="4" fontId="2" fillId="35" borderId="0" xfId="0" applyNumberFormat="1" applyFont="1" applyFill="1" applyAlignment="1">
      <alignment horizontal="right" vertical="center" wrapText="1"/>
    </xf>
    <xf numFmtId="1" fontId="2" fillId="5" borderId="11" xfId="0" applyNumberFormat="1" applyFont="1" applyFill="1" applyBorder="1" applyAlignment="1" quotePrefix="1">
      <alignment horizontal="center" vertical="center"/>
    </xf>
    <xf numFmtId="4" fontId="0" fillId="5" borderId="0" xfId="0" applyNumberFormat="1" applyFont="1" applyFill="1" applyAlignment="1">
      <alignment horizontal="right"/>
    </xf>
    <xf numFmtId="0" fontId="5" fillId="5" borderId="10" xfId="0" applyFont="1" applyFill="1" applyBorder="1" applyAlignment="1" applyProtection="1">
      <alignment horizontal="center" vertical="center" wrapText="1" readingOrder="1"/>
      <protection locked="0"/>
    </xf>
    <xf numFmtId="1" fontId="28" fillId="5" borderId="11" xfId="0" applyNumberFormat="1" applyFont="1" applyFill="1" applyBorder="1" applyAlignment="1" quotePrefix="1">
      <alignment horizontal="center" wrapText="1" readingOrder="1"/>
    </xf>
    <xf numFmtId="185" fontId="3" fillId="5" borderId="10" xfId="0" applyNumberFormat="1" applyFont="1" applyFill="1" applyBorder="1" applyAlignment="1" applyProtection="1">
      <alignment wrapText="1" readingOrder="1"/>
      <protection locked="0"/>
    </xf>
    <xf numFmtId="0" fontId="0" fillId="5" borderId="0" xfId="0" applyFont="1" applyFill="1" applyAlignment="1">
      <alignment readingOrder="1"/>
    </xf>
    <xf numFmtId="185" fontId="0" fillId="5" borderId="12" xfId="0" applyNumberFormat="1" applyFont="1" applyFill="1" applyBorder="1" applyAlignment="1" applyProtection="1">
      <alignment wrapText="1" readingOrder="1"/>
      <protection locked="0"/>
    </xf>
    <xf numFmtId="0" fontId="2" fillId="35" borderId="0" xfId="0" applyFont="1" applyFill="1" applyBorder="1" applyAlignment="1" applyProtection="1">
      <alignment horizontal="left" wrapText="1" readingOrder="1"/>
      <protection locked="0"/>
    </xf>
    <xf numFmtId="185" fontId="3" fillId="35" borderId="0" xfId="0" applyNumberFormat="1" applyFont="1" applyFill="1" applyBorder="1" applyAlignment="1" applyProtection="1">
      <alignment wrapText="1" readingOrder="1"/>
      <protection locked="0"/>
    </xf>
    <xf numFmtId="0" fontId="3" fillId="35" borderId="0" xfId="0" applyFont="1" applyFill="1" applyAlignment="1" applyProtection="1">
      <alignment wrapText="1" readingOrder="1"/>
      <protection locked="0"/>
    </xf>
    <xf numFmtId="0" fontId="0" fillId="35" borderId="0" xfId="0" applyFill="1" applyBorder="1" applyAlignment="1">
      <alignment horizontal="center" vertical="top" wrapText="1"/>
    </xf>
    <xf numFmtId="4" fontId="6" fillId="35" borderId="0" xfId="0" applyNumberFormat="1" applyFont="1" applyFill="1" applyAlignment="1" quotePrefix="1">
      <alignment horizontal="right" vertical="center"/>
    </xf>
    <xf numFmtId="4" fontId="6" fillId="35" borderId="0" xfId="0" applyNumberFormat="1" applyFont="1" applyFill="1" applyBorder="1" applyAlignment="1" quotePrefix="1">
      <alignment horizontal="right" vertical="center"/>
    </xf>
    <xf numFmtId="0" fontId="2" fillId="0" borderId="18" xfId="0" applyNumberFormat="1" applyFont="1" applyFill="1" applyBorder="1" applyAlignment="1" quotePrefix="1">
      <alignment horizontal="center" vertical="center" wrapText="1"/>
    </xf>
    <xf numFmtId="1" fontId="2" fillId="0" borderId="18" xfId="0" applyNumberFormat="1" applyFont="1" applyFill="1" applyBorder="1" applyAlignment="1" quotePrefix="1">
      <alignment horizontal="center" vertical="center" wrapText="1"/>
    </xf>
    <xf numFmtId="0" fontId="1" fillId="0" borderId="0" xfId="0" applyFont="1" applyBorder="1" applyAlignment="1" applyProtection="1">
      <alignment horizontal="center" wrapText="1" readingOrder="1"/>
      <protection locked="0"/>
    </xf>
    <xf numFmtId="185" fontId="3" fillId="0" borderId="12" xfId="0" applyNumberFormat="1" applyFont="1" applyBorder="1" applyAlignment="1" applyProtection="1">
      <alignment wrapText="1" readingOrder="1"/>
      <protection locked="0"/>
    </xf>
    <xf numFmtId="4" fontId="3" fillId="0" borderId="10" xfId="0" applyNumberFormat="1" applyFont="1" applyBorder="1" applyAlignment="1" applyProtection="1">
      <alignment wrapText="1" readingOrder="1"/>
      <protection locked="0"/>
    </xf>
    <xf numFmtId="4" fontId="0" fillId="0" borderId="11" xfId="0" applyNumberFormat="1" applyFont="1" applyBorder="1" applyAlignment="1">
      <alignment wrapText="1" readingOrder="1"/>
    </xf>
    <xf numFmtId="4" fontId="6" fillId="5" borderId="11" xfId="0" applyNumberFormat="1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left" vertical="center" wrapText="1"/>
    </xf>
    <xf numFmtId="4" fontId="7" fillId="35" borderId="11" xfId="0" applyNumberFormat="1" applyFont="1" applyFill="1" applyBorder="1" applyAlignment="1">
      <alignment horizontal="left" vertical="center" wrapText="1"/>
    </xf>
    <xf numFmtId="4" fontId="7" fillId="35" borderId="11" xfId="0" applyNumberFormat="1" applyFont="1" applyFill="1" applyBorder="1" applyAlignment="1">
      <alignment horizontal="right" vertical="center"/>
    </xf>
    <xf numFmtId="4" fontId="7" fillId="5" borderId="1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4" fontId="7" fillId="5" borderId="15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 quotePrefix="1">
      <alignment horizontal="left" vertical="center"/>
    </xf>
    <xf numFmtId="0" fontId="49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 vertical="center" wrapText="1"/>
    </xf>
    <xf numFmtId="4" fontId="7" fillId="34" borderId="11" xfId="0" applyNumberFormat="1" applyFont="1" applyFill="1" applyBorder="1" applyAlignment="1" applyProtection="1">
      <alignment vertical="center" wrapText="1" readingOrder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vertical="center" wrapText="1" readingOrder="1"/>
      <protection locked="0"/>
    </xf>
    <xf numFmtId="4" fontId="6" fillId="34" borderId="11" xfId="0" applyNumberFormat="1" applyFont="1" applyFill="1" applyBorder="1" applyAlignment="1" applyProtection="1">
      <alignment vertical="center" wrapText="1" readingOrder="1"/>
      <protection locked="0"/>
    </xf>
    <xf numFmtId="0" fontId="6" fillId="34" borderId="11" xfId="0" applyFont="1" applyFill="1" applyBorder="1" applyAlignment="1" applyProtection="1">
      <alignment horizontal="left" vertical="center" wrapText="1" readingOrder="1"/>
      <protection locked="0"/>
    </xf>
    <xf numFmtId="0" fontId="6" fillId="34" borderId="11" xfId="0" applyFont="1" applyFill="1" applyBorder="1" applyAlignment="1" applyProtection="1">
      <alignment vertical="center" wrapText="1" readingOrder="1"/>
      <protection locked="0"/>
    </xf>
    <xf numFmtId="0" fontId="6" fillId="35" borderId="0" xfId="0" applyFont="1" applyFill="1" applyAlignment="1">
      <alignment/>
    </xf>
    <xf numFmtId="4" fontId="6" fillId="2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1" xfId="0" applyFont="1" applyFill="1" applyBorder="1" applyAlignment="1" applyProtection="1">
      <alignment horizontal="left" vertical="top" wrapText="1" readingOrder="1"/>
      <protection locked="0"/>
    </xf>
    <xf numFmtId="0" fontId="6" fillId="34" borderId="11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19" xfId="0" applyFont="1" applyBorder="1" applyAlignment="1" applyProtection="1">
      <alignment horizontal="left" wrapText="1" readingOrder="1"/>
      <protection locked="0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quotePrefix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8" xfId="0" applyNumberFormat="1" applyFont="1" applyFill="1" applyBorder="1" applyAlignment="1" quotePrefix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8" xfId="0" applyNumberFormat="1" applyFont="1" applyFill="1" applyBorder="1" applyAlignment="1" quotePrefix="1">
      <alignment horizontal="center" vertical="center" wrapText="1"/>
    </xf>
    <xf numFmtId="0" fontId="6" fillId="36" borderId="14" xfId="0" applyFont="1" applyFill="1" applyBorder="1" applyAlignment="1" applyProtection="1">
      <alignment horizontal="center" vertical="center" wrapText="1" readingOrder="1"/>
      <protection locked="0"/>
    </xf>
    <xf numFmtId="0" fontId="7" fillId="20" borderId="18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3.421875" style="4" customWidth="1"/>
    <col min="2" max="6" width="15.421875" style="4" customWidth="1"/>
    <col min="7" max="7" width="15.421875" style="144" customWidth="1"/>
    <col min="8" max="11" width="15.421875" style="4" customWidth="1"/>
    <col min="12" max="16384" width="9.140625" style="4" customWidth="1"/>
  </cols>
  <sheetData>
    <row r="1" spans="1:11" s="1" customFormat="1" ht="26.25" customHeight="1">
      <c r="A1" s="180" t="s">
        <v>164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6.5" customHeight="1">
      <c r="A2" s="181" t="s">
        <v>165</v>
      </c>
      <c r="B2" s="181"/>
      <c r="C2" s="181"/>
      <c r="D2" s="182"/>
      <c r="E2" s="182"/>
      <c r="F2" s="182"/>
      <c r="G2" s="182"/>
      <c r="H2" s="182"/>
      <c r="I2" s="182"/>
      <c r="J2" s="182"/>
      <c r="K2" s="182"/>
    </row>
    <row r="3" spans="1:11" s="102" customFormat="1" ht="38.25">
      <c r="A3" s="101" t="s">
        <v>166</v>
      </c>
      <c r="B3" s="101" t="s">
        <v>351</v>
      </c>
      <c r="C3" s="101" t="s">
        <v>352</v>
      </c>
      <c r="D3" s="101" t="s">
        <v>319</v>
      </c>
      <c r="E3" s="101" t="s">
        <v>320</v>
      </c>
      <c r="F3" s="101" t="s">
        <v>368</v>
      </c>
      <c r="G3" s="141" t="s">
        <v>321</v>
      </c>
      <c r="H3" s="101" t="s">
        <v>298</v>
      </c>
      <c r="I3" s="101" t="s">
        <v>303</v>
      </c>
      <c r="J3" s="101" t="s">
        <v>304</v>
      </c>
      <c r="K3" s="101" t="s">
        <v>305</v>
      </c>
    </row>
    <row r="4" spans="1:11" s="3" customFormat="1" ht="12">
      <c r="A4" s="12">
        <v>1</v>
      </c>
      <c r="B4" s="154">
        <v>2</v>
      </c>
      <c r="C4" s="154" t="s">
        <v>353</v>
      </c>
      <c r="D4" s="13">
        <v>3</v>
      </c>
      <c r="E4" s="13" t="s">
        <v>346</v>
      </c>
      <c r="F4" s="13">
        <v>4</v>
      </c>
      <c r="G4" s="142">
        <v>5</v>
      </c>
      <c r="H4" s="13">
        <v>6</v>
      </c>
      <c r="I4" s="13" t="s">
        <v>306</v>
      </c>
      <c r="J4" s="13">
        <v>7</v>
      </c>
      <c r="K4" s="13" t="s">
        <v>370</v>
      </c>
    </row>
    <row r="5" spans="1:11" ht="12.75">
      <c r="A5" s="5" t="s">
        <v>167</v>
      </c>
      <c r="B5" s="156">
        <v>3381620.75</v>
      </c>
      <c r="C5" s="156">
        <f>B5/7.5345</f>
        <v>448818.20293317403</v>
      </c>
      <c r="D5" s="6">
        <v>3161107.04</v>
      </c>
      <c r="E5" s="6">
        <f>D5/7.5345</f>
        <v>419551.00404804567</v>
      </c>
      <c r="F5" s="6">
        <f>SUM(G5-E5)</f>
        <v>64476.64595195436</v>
      </c>
      <c r="G5" s="143">
        <v>484027.65</v>
      </c>
      <c r="H5" s="6">
        <v>2860171.56</v>
      </c>
      <c r="I5" s="6">
        <f>H5/7.5345</f>
        <v>379610.0019908421</v>
      </c>
      <c r="J5" s="6">
        <v>2860171.56</v>
      </c>
      <c r="K5" s="6">
        <f>J5/7.5345</f>
        <v>379610.0019908421</v>
      </c>
    </row>
    <row r="6" spans="1:11" ht="25.5">
      <c r="A6" s="5" t="s">
        <v>168</v>
      </c>
      <c r="B6" s="156"/>
      <c r="C6" s="156">
        <f aca="true" t="shared" si="0" ref="C6:C11">B6/7.5345</f>
        <v>0</v>
      </c>
      <c r="D6" s="6">
        <v>0</v>
      </c>
      <c r="E6" s="6">
        <v>0</v>
      </c>
      <c r="F6" s="6">
        <f aca="true" t="shared" si="1" ref="F6:F11">SUM(G6-E6)</f>
        <v>0</v>
      </c>
      <c r="G6" s="143">
        <v>0</v>
      </c>
      <c r="H6" s="6">
        <v>0</v>
      </c>
      <c r="I6" s="6">
        <v>0</v>
      </c>
      <c r="J6" s="6">
        <v>0</v>
      </c>
      <c r="K6" s="6">
        <v>0</v>
      </c>
    </row>
    <row r="7" spans="1:11" ht="12.75">
      <c r="A7" s="5" t="s">
        <v>169</v>
      </c>
      <c r="B7" s="156">
        <v>3381620.75</v>
      </c>
      <c r="C7" s="156">
        <f t="shared" si="0"/>
        <v>448818.20293317403</v>
      </c>
      <c r="D7" s="6">
        <v>3161107.04</v>
      </c>
      <c r="E7" s="6">
        <f>D7/7.5345</f>
        <v>419551.00404804567</v>
      </c>
      <c r="F7" s="6">
        <f t="shared" si="1"/>
        <v>64476.64595195436</v>
      </c>
      <c r="G7" s="143">
        <v>484027.65</v>
      </c>
      <c r="H7" s="6">
        <v>2860171.56</v>
      </c>
      <c r="I7" s="6">
        <f aca="true" t="shared" si="2" ref="I7:I12">H7/7.5345</f>
        <v>379610.0019908421</v>
      </c>
      <c r="J7" s="6">
        <v>2860171.56</v>
      </c>
      <c r="K7" s="6">
        <f>J7/7.5345</f>
        <v>379610.0019908421</v>
      </c>
    </row>
    <row r="8" spans="1:11" ht="12.75">
      <c r="A8" s="5" t="s">
        <v>170</v>
      </c>
      <c r="B8" s="156">
        <v>3458613.53</v>
      </c>
      <c r="C8" s="156">
        <f t="shared" si="0"/>
        <v>459036.90092242346</v>
      </c>
      <c r="D8" s="6">
        <v>3152336.87</v>
      </c>
      <c r="E8" s="6">
        <f>D8/7.5345</f>
        <v>418387.00245537196</v>
      </c>
      <c r="F8" s="6">
        <f t="shared" si="1"/>
        <v>63902.14754462807</v>
      </c>
      <c r="G8" s="143">
        <v>482289.15</v>
      </c>
      <c r="H8" s="6">
        <v>2853058.98</v>
      </c>
      <c r="I8" s="6">
        <f t="shared" si="2"/>
        <v>378666.0003981684</v>
      </c>
      <c r="J8" s="6">
        <v>2853058.98</v>
      </c>
      <c r="K8" s="6">
        <f>J8/7.5345</f>
        <v>378666.0003981684</v>
      </c>
    </row>
    <row r="9" spans="1:11" ht="25.5">
      <c r="A9" s="5" t="s">
        <v>171</v>
      </c>
      <c r="B9" s="156">
        <v>9410.31</v>
      </c>
      <c r="C9" s="156">
        <f t="shared" si="0"/>
        <v>1248.9627712522395</v>
      </c>
      <c r="D9" s="6">
        <v>8770.17</v>
      </c>
      <c r="E9" s="6">
        <f>D9/7.5345</f>
        <v>1164.001592673701</v>
      </c>
      <c r="F9" s="6">
        <f t="shared" si="1"/>
        <v>574.498407326299</v>
      </c>
      <c r="G9" s="143">
        <v>1738.5</v>
      </c>
      <c r="H9" s="6">
        <v>7112.58</v>
      </c>
      <c r="I9" s="6">
        <f t="shared" si="2"/>
        <v>944.0015926737009</v>
      </c>
      <c r="J9" s="6">
        <v>7112.58</v>
      </c>
      <c r="K9" s="6">
        <f>J9/7.5345</f>
        <v>944.0015926737009</v>
      </c>
    </row>
    <row r="10" spans="1:11" ht="12.75">
      <c r="A10" s="5" t="s">
        <v>124</v>
      </c>
      <c r="B10" s="156">
        <v>3468023.84</v>
      </c>
      <c r="C10" s="156">
        <f t="shared" si="0"/>
        <v>460285.8636936757</v>
      </c>
      <c r="D10" s="6">
        <f>SUM(D8:D9)</f>
        <v>3161107.04</v>
      </c>
      <c r="E10" s="6">
        <f>D10/7.5345</f>
        <v>419551.00404804567</v>
      </c>
      <c r="F10" s="6">
        <f t="shared" si="1"/>
        <v>64476.64595195436</v>
      </c>
      <c r="G10" s="143">
        <f>SUM(G8:G9)</f>
        <v>484027.65</v>
      </c>
      <c r="H10" s="6">
        <f>SUM(H8:H9)</f>
        <v>2860171.56</v>
      </c>
      <c r="I10" s="6">
        <f t="shared" si="2"/>
        <v>379610.0019908421</v>
      </c>
      <c r="J10" s="6">
        <f>SUM(J8:J9)</f>
        <v>2860171.56</v>
      </c>
      <c r="K10" s="6">
        <f>J10/7.5345</f>
        <v>379610.0019908421</v>
      </c>
    </row>
    <row r="11" spans="1:11" ht="12.75">
      <c r="A11" s="5" t="s">
        <v>172</v>
      </c>
      <c r="B11" s="156">
        <f>SUM(B7-B10)</f>
        <v>-86403.08999999985</v>
      </c>
      <c r="C11" s="156">
        <f t="shared" si="0"/>
        <v>-11467.660760501672</v>
      </c>
      <c r="D11" s="6">
        <v>0</v>
      </c>
      <c r="E11" s="6">
        <f>D11/7.5345</f>
        <v>0</v>
      </c>
      <c r="F11" s="6">
        <f t="shared" si="1"/>
        <v>0</v>
      </c>
      <c r="G11" s="143">
        <f>SUM(G7-G10)</f>
        <v>0</v>
      </c>
      <c r="H11" s="6">
        <v>0</v>
      </c>
      <c r="I11" s="6">
        <f t="shared" si="2"/>
        <v>0</v>
      </c>
      <c r="J11" s="6">
        <v>0</v>
      </c>
      <c r="K11" s="6">
        <f>J11/7.5345</f>
        <v>0</v>
      </c>
    </row>
    <row r="12" spans="2:9" ht="409.5" customHeight="1" hidden="1">
      <c r="B12" s="156">
        <v>3381620.75</v>
      </c>
      <c r="C12" s="5">
        <f>B12/7.5345</f>
        <v>448818.20293317403</v>
      </c>
      <c r="I12" s="6">
        <f t="shared" si="2"/>
        <v>0</v>
      </c>
    </row>
    <row r="13" ht="15.75" customHeight="1">
      <c r="G13" s="105"/>
    </row>
    <row r="14" spans="1:11" s="1" customFormat="1" ht="16.5" customHeight="1">
      <c r="A14" s="181" t="s">
        <v>173</v>
      </c>
      <c r="B14" s="181"/>
      <c r="C14" s="181"/>
      <c r="D14" s="182"/>
      <c r="E14" s="182"/>
      <c r="F14" s="182"/>
      <c r="G14" s="182"/>
      <c r="H14" s="182"/>
      <c r="I14" s="182"/>
      <c r="J14" s="182"/>
      <c r="K14" s="182"/>
    </row>
    <row r="15" spans="1:11" s="102" customFormat="1" ht="38.25">
      <c r="A15" s="101" t="s">
        <v>166</v>
      </c>
      <c r="B15" s="101" t="s">
        <v>351</v>
      </c>
      <c r="C15" s="101" t="s">
        <v>352</v>
      </c>
      <c r="D15" s="101" t="s">
        <v>293</v>
      </c>
      <c r="E15" s="101" t="s">
        <v>302</v>
      </c>
      <c r="F15" s="101" t="s">
        <v>368</v>
      </c>
      <c r="G15" s="141" t="s">
        <v>321</v>
      </c>
      <c r="H15" s="101" t="s">
        <v>298</v>
      </c>
      <c r="I15" s="101" t="s">
        <v>303</v>
      </c>
      <c r="J15" s="101" t="s">
        <v>304</v>
      </c>
      <c r="K15" s="101" t="s">
        <v>305</v>
      </c>
    </row>
    <row r="16" spans="1:11" s="3" customFormat="1" ht="12">
      <c r="A16" s="12">
        <v>1</v>
      </c>
      <c r="B16" s="154">
        <v>2</v>
      </c>
      <c r="C16" s="154" t="s">
        <v>353</v>
      </c>
      <c r="D16" s="13">
        <v>3</v>
      </c>
      <c r="E16" s="13" t="s">
        <v>346</v>
      </c>
      <c r="F16" s="13">
        <v>4</v>
      </c>
      <c r="G16" s="142">
        <v>5</v>
      </c>
      <c r="H16" s="13">
        <v>6</v>
      </c>
      <c r="I16" s="13" t="s">
        <v>306</v>
      </c>
      <c r="J16" s="13">
        <v>7</v>
      </c>
      <c r="K16" s="13" t="s">
        <v>370</v>
      </c>
    </row>
    <row r="17" spans="1:11" ht="25.5">
      <c r="A17" s="5" t="s">
        <v>174</v>
      </c>
      <c r="B17" s="5">
        <v>0</v>
      </c>
      <c r="C17" s="5">
        <v>0</v>
      </c>
      <c r="D17" s="6">
        <v>0</v>
      </c>
      <c r="E17" s="6">
        <v>0</v>
      </c>
      <c r="F17" s="6">
        <v>0</v>
      </c>
      <c r="G17" s="143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5.5">
      <c r="A18" s="5" t="s">
        <v>175</v>
      </c>
      <c r="B18" s="5">
        <v>0</v>
      </c>
      <c r="C18" s="5">
        <v>0</v>
      </c>
      <c r="D18" s="6">
        <v>0</v>
      </c>
      <c r="E18" s="6">
        <v>0</v>
      </c>
      <c r="F18" s="6">
        <v>0</v>
      </c>
      <c r="G18" s="143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.75">
      <c r="A19" s="5" t="s">
        <v>176</v>
      </c>
      <c r="B19" s="5">
        <v>0</v>
      </c>
      <c r="C19" s="5">
        <v>0</v>
      </c>
      <c r="D19" s="6">
        <v>0</v>
      </c>
      <c r="E19" s="6">
        <v>0</v>
      </c>
      <c r="F19" s="6">
        <v>0</v>
      </c>
      <c r="G19" s="143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0.75" customHeight="1">
      <c r="A20" s="2"/>
      <c r="B20" s="2"/>
      <c r="C20" s="2"/>
      <c r="D20" s="2"/>
      <c r="E20" s="2"/>
      <c r="F20" s="2">
        <v>0</v>
      </c>
      <c r="G20" s="148"/>
      <c r="H20" s="2"/>
      <c r="I20" s="2"/>
      <c r="J20" s="2"/>
      <c r="K20" s="2"/>
    </row>
    <row r="21" spans="1:11" s="1" customFormat="1" ht="26.25" customHeight="1">
      <c r="A21" s="122" t="s">
        <v>185</v>
      </c>
      <c r="B21" s="122"/>
      <c r="C21" s="122"/>
      <c r="D21" s="122"/>
      <c r="E21" s="122"/>
      <c r="F21" s="122"/>
      <c r="G21" s="146"/>
      <c r="H21" s="122"/>
      <c r="I21" s="122"/>
      <c r="J21" s="122"/>
      <c r="K21" s="122"/>
    </row>
    <row r="22" spans="1:11" ht="38.25">
      <c r="A22" s="7" t="s">
        <v>186</v>
      </c>
      <c r="B22" s="157">
        <v>-50524.64</v>
      </c>
      <c r="C22" s="157">
        <v>-6705.77</v>
      </c>
      <c r="D22" s="155">
        <v>0</v>
      </c>
      <c r="E22" s="6">
        <v>0</v>
      </c>
      <c r="F22" s="6">
        <f>SUM(G22-E22)</f>
        <v>-18173.43</v>
      </c>
      <c r="G22" s="143">
        <v>-18173.43</v>
      </c>
      <c r="H22" s="6">
        <v>0</v>
      </c>
      <c r="I22" s="6">
        <v>0</v>
      </c>
      <c r="J22" s="6">
        <v>0</v>
      </c>
      <c r="K22" s="6">
        <v>0</v>
      </c>
    </row>
    <row r="23" spans="1:11" ht="38.25">
      <c r="A23" s="7" t="s">
        <v>187</v>
      </c>
      <c r="B23" s="157">
        <v>-136927.73</v>
      </c>
      <c r="C23" s="157">
        <v>-18173.43</v>
      </c>
      <c r="D23" s="11">
        <v>0</v>
      </c>
      <c r="E23" s="11">
        <v>0</v>
      </c>
      <c r="F23" s="6">
        <f>SUM(G23-E23)</f>
        <v>-18173.43</v>
      </c>
      <c r="G23" s="143">
        <v>-18173.43</v>
      </c>
      <c r="H23" s="11">
        <v>0</v>
      </c>
      <c r="I23" s="11">
        <v>0</v>
      </c>
      <c r="J23" s="11">
        <v>0</v>
      </c>
      <c r="K23" s="11">
        <v>0</v>
      </c>
    </row>
    <row r="24" ht="14.25" customHeight="1">
      <c r="G24" s="105"/>
    </row>
    <row r="25" spans="1:11" s="1" customFormat="1" ht="18" customHeight="1">
      <c r="A25" s="183" t="s">
        <v>188</v>
      </c>
      <c r="B25" s="183"/>
      <c r="C25" s="183"/>
      <c r="D25" s="184"/>
      <c r="E25" s="184"/>
      <c r="F25" s="184"/>
      <c r="G25" s="184"/>
      <c r="H25" s="184"/>
      <c r="I25" s="184"/>
      <c r="J25" s="184"/>
      <c r="K25" s="184"/>
    </row>
    <row r="26" spans="1:11" ht="25.5">
      <c r="A26" s="7" t="s">
        <v>189</v>
      </c>
      <c r="B26" s="7">
        <v>0</v>
      </c>
      <c r="C26" s="7">
        <v>0</v>
      </c>
      <c r="D26" s="8">
        <v>0</v>
      </c>
      <c r="E26" s="8">
        <v>0</v>
      </c>
      <c r="F26" s="8">
        <v>-18173.43</v>
      </c>
      <c r="G26" s="145">
        <v>-18173.43</v>
      </c>
      <c r="H26" s="8">
        <v>0</v>
      </c>
      <c r="I26" s="8">
        <v>0</v>
      </c>
      <c r="J26" s="8">
        <v>0</v>
      </c>
      <c r="K26" s="8">
        <v>0</v>
      </c>
    </row>
    <row r="27" spans="1:11" ht="12.75">
      <c r="A27" s="9"/>
      <c r="B27" s="9"/>
      <c r="C27" s="9"/>
      <c r="D27" s="10"/>
      <c r="E27" s="10"/>
      <c r="F27" s="10"/>
      <c r="G27" s="147"/>
      <c r="H27" s="10"/>
      <c r="I27" s="10"/>
      <c r="J27" s="10"/>
      <c r="K27" s="10"/>
    </row>
    <row r="28" spans="1:11" s="1" customFormat="1" ht="16.5" customHeight="1">
      <c r="A28" s="181" t="s">
        <v>177</v>
      </c>
      <c r="B28" s="181"/>
      <c r="C28" s="181"/>
      <c r="D28" s="182"/>
      <c r="E28" s="182"/>
      <c r="F28" s="182"/>
      <c r="G28" s="182"/>
      <c r="H28" s="182"/>
      <c r="I28" s="182"/>
      <c r="J28" s="182"/>
      <c r="K28" s="182"/>
    </row>
    <row r="29" spans="1:11" s="102" customFormat="1" ht="38.25">
      <c r="A29" s="101" t="s">
        <v>166</v>
      </c>
      <c r="B29" s="101" t="s">
        <v>351</v>
      </c>
      <c r="C29" s="101" t="s">
        <v>352</v>
      </c>
      <c r="D29" s="101" t="s">
        <v>293</v>
      </c>
      <c r="E29" s="101" t="s">
        <v>302</v>
      </c>
      <c r="F29" s="101" t="s">
        <v>368</v>
      </c>
      <c r="G29" s="141" t="s">
        <v>321</v>
      </c>
      <c r="H29" s="101" t="s">
        <v>298</v>
      </c>
      <c r="I29" s="101" t="s">
        <v>303</v>
      </c>
      <c r="J29" s="101" t="s">
        <v>304</v>
      </c>
      <c r="K29" s="101" t="s">
        <v>305</v>
      </c>
    </row>
    <row r="30" spans="1:11" s="3" customFormat="1" ht="12">
      <c r="A30" s="12">
        <v>1</v>
      </c>
      <c r="B30" s="154">
        <v>2</v>
      </c>
      <c r="C30" s="154" t="s">
        <v>353</v>
      </c>
      <c r="D30" s="13">
        <v>3</v>
      </c>
      <c r="E30" s="13" t="s">
        <v>346</v>
      </c>
      <c r="F30" s="13">
        <v>4</v>
      </c>
      <c r="G30" s="142">
        <v>5</v>
      </c>
      <c r="H30" s="13">
        <v>6</v>
      </c>
      <c r="I30" s="13" t="s">
        <v>306</v>
      </c>
      <c r="J30" s="13">
        <v>7</v>
      </c>
      <c r="K30" s="13" t="s">
        <v>370</v>
      </c>
    </row>
    <row r="31" spans="1:11" ht="12.75">
      <c r="A31" s="5" t="s">
        <v>178</v>
      </c>
      <c r="B31" s="156">
        <v>3381620.75</v>
      </c>
      <c r="C31" s="156">
        <f>SUM(B31/7.5345)</f>
        <v>448818.20293317403</v>
      </c>
      <c r="D31" s="6">
        <v>3161107.04</v>
      </c>
      <c r="E31" s="6">
        <f aca="true" t="shared" si="3" ref="E31:E37">D31/7.5345</f>
        <v>419551.00404804567</v>
      </c>
      <c r="F31" s="6">
        <f>SUM(G31-E31)</f>
        <v>64476.64595195436</v>
      </c>
      <c r="G31" s="143">
        <v>484027.65</v>
      </c>
      <c r="H31" s="6">
        <v>2860171.56</v>
      </c>
      <c r="I31" s="6">
        <f>H31/7.5345</f>
        <v>379610.0019908421</v>
      </c>
      <c r="J31" s="6">
        <v>2860171.56</v>
      </c>
      <c r="K31" s="6">
        <f>J31/7.5345</f>
        <v>379610.0019908421</v>
      </c>
    </row>
    <row r="32" spans="1:11" ht="12.75">
      <c r="A32" s="5" t="s">
        <v>179</v>
      </c>
      <c r="B32" s="156">
        <v>-50524.64</v>
      </c>
      <c r="C32" s="156">
        <f aca="true" t="shared" si="4" ref="C32:C37">SUM(B32/7.5345)</f>
        <v>-6705.772114937951</v>
      </c>
      <c r="D32" s="6">
        <v>0</v>
      </c>
      <c r="E32" s="6">
        <f t="shared" si="3"/>
        <v>0</v>
      </c>
      <c r="F32" s="6">
        <f aca="true" t="shared" si="5" ref="F32:F37">SUM(G32-E32)</f>
        <v>-18173.43</v>
      </c>
      <c r="G32" s="143">
        <v>-18173.43</v>
      </c>
      <c r="H32" s="6">
        <v>0</v>
      </c>
      <c r="I32" s="6">
        <f aca="true" t="shared" si="6" ref="I32:I37">H32/7.5345</f>
        <v>0</v>
      </c>
      <c r="J32" s="6">
        <v>0</v>
      </c>
      <c r="K32" s="6">
        <f aca="true" t="shared" si="7" ref="K32:K37">J32/7.5345</f>
        <v>0</v>
      </c>
    </row>
    <row r="33" spans="1:11" ht="25.5">
      <c r="A33" s="5" t="s">
        <v>180</v>
      </c>
      <c r="B33" s="156">
        <v>0</v>
      </c>
      <c r="C33" s="156">
        <f t="shared" si="4"/>
        <v>0</v>
      </c>
      <c r="D33" s="6">
        <v>0</v>
      </c>
      <c r="E33" s="6">
        <f t="shared" si="3"/>
        <v>0</v>
      </c>
      <c r="F33" s="6">
        <f t="shared" si="5"/>
        <v>0</v>
      </c>
      <c r="G33" s="143">
        <v>0</v>
      </c>
      <c r="H33" s="6">
        <v>0</v>
      </c>
      <c r="I33" s="6">
        <f t="shared" si="6"/>
        <v>0</v>
      </c>
      <c r="J33" s="6">
        <v>0</v>
      </c>
      <c r="K33" s="6">
        <f t="shared" si="7"/>
        <v>0</v>
      </c>
    </row>
    <row r="34" spans="1:11" ht="25.5">
      <c r="A34" s="5" t="s">
        <v>181</v>
      </c>
      <c r="B34" s="156">
        <v>3331096.11</v>
      </c>
      <c r="C34" s="156">
        <f t="shared" si="4"/>
        <v>442112.4308182361</v>
      </c>
      <c r="D34" s="6">
        <v>3161107.04</v>
      </c>
      <c r="E34" s="6">
        <f t="shared" si="3"/>
        <v>419551.00404804567</v>
      </c>
      <c r="F34" s="6">
        <f t="shared" si="5"/>
        <v>46303.215951954364</v>
      </c>
      <c r="G34" s="143">
        <f>SUM(G31+G32)</f>
        <v>465854.22000000003</v>
      </c>
      <c r="H34" s="6">
        <v>2860171.56</v>
      </c>
      <c r="I34" s="6">
        <f t="shared" si="6"/>
        <v>379610.0019908421</v>
      </c>
      <c r="J34" s="6">
        <v>2860171.56</v>
      </c>
      <c r="K34" s="6">
        <f t="shared" si="7"/>
        <v>379610.0019908421</v>
      </c>
    </row>
    <row r="35" spans="1:11" ht="12.75">
      <c r="A35" s="5" t="s">
        <v>182</v>
      </c>
      <c r="B35" s="156">
        <v>3468023.84</v>
      </c>
      <c r="C35" s="156">
        <f t="shared" si="4"/>
        <v>460285.8636936757</v>
      </c>
      <c r="D35" s="6">
        <v>3161107.04</v>
      </c>
      <c r="E35" s="6">
        <f t="shared" si="3"/>
        <v>419551.00404804567</v>
      </c>
      <c r="F35" s="6">
        <f t="shared" si="5"/>
        <v>64476.64595195436</v>
      </c>
      <c r="G35" s="143">
        <v>484027.65</v>
      </c>
      <c r="H35" s="6">
        <v>2860171.56</v>
      </c>
      <c r="I35" s="6">
        <f t="shared" si="6"/>
        <v>379610.0019908421</v>
      </c>
      <c r="J35" s="6">
        <v>2860171.56</v>
      </c>
      <c r="K35" s="6">
        <f t="shared" si="7"/>
        <v>379610.0019908421</v>
      </c>
    </row>
    <row r="36" spans="1:11" ht="25.5">
      <c r="A36" s="5" t="s">
        <v>183</v>
      </c>
      <c r="B36" s="156">
        <v>0</v>
      </c>
      <c r="C36" s="156">
        <f t="shared" si="4"/>
        <v>0</v>
      </c>
      <c r="D36" s="6">
        <v>0</v>
      </c>
      <c r="E36" s="6">
        <f t="shared" si="3"/>
        <v>0</v>
      </c>
      <c r="F36" s="6">
        <f t="shared" si="5"/>
        <v>0</v>
      </c>
      <c r="G36" s="143">
        <v>0</v>
      </c>
      <c r="H36" s="6">
        <v>0</v>
      </c>
      <c r="I36" s="6">
        <f t="shared" si="6"/>
        <v>0</v>
      </c>
      <c r="J36" s="6">
        <v>0</v>
      </c>
      <c r="K36" s="6">
        <f t="shared" si="7"/>
        <v>0</v>
      </c>
    </row>
    <row r="37" spans="1:11" ht="25.5">
      <c r="A37" s="5" t="s">
        <v>184</v>
      </c>
      <c r="B37" s="156">
        <v>3468023.84</v>
      </c>
      <c r="C37" s="156">
        <f t="shared" si="4"/>
        <v>460285.8636936757</v>
      </c>
      <c r="D37" s="6">
        <v>3161107.04</v>
      </c>
      <c r="E37" s="6">
        <f t="shared" si="3"/>
        <v>419551.00404804567</v>
      </c>
      <c r="F37" s="6">
        <f t="shared" si="5"/>
        <v>64476.64595195436</v>
      </c>
      <c r="G37" s="143">
        <v>484027.65</v>
      </c>
      <c r="H37" s="6">
        <v>2860171.56</v>
      </c>
      <c r="I37" s="6">
        <f t="shared" si="6"/>
        <v>379610.0019908421</v>
      </c>
      <c r="J37" s="6">
        <v>2860171.56</v>
      </c>
      <c r="K37" s="6">
        <f t="shared" si="7"/>
        <v>379610.0019908421</v>
      </c>
    </row>
    <row r="38" ht="409.5" customHeight="1" hidden="1">
      <c r="B38" s="5">
        <v>3381620.75</v>
      </c>
    </row>
    <row r="39" ht="12.75">
      <c r="G39" s="105"/>
    </row>
    <row r="40" ht="12.75">
      <c r="G40" s="105"/>
    </row>
    <row r="41" spans="1:13" ht="26.25" customHeight="1">
      <c r="A41" s="129" t="s">
        <v>350</v>
      </c>
      <c r="B41" s="129"/>
      <c r="C41" s="129"/>
      <c r="D41" s="121"/>
      <c r="E41" s="121"/>
      <c r="F41" s="121"/>
      <c r="G41" s="149"/>
      <c r="H41" s="121"/>
      <c r="I41" s="121"/>
      <c r="J41" s="121"/>
      <c r="K41" s="121"/>
      <c r="L41" s="104"/>
      <c r="M41" s="104"/>
    </row>
    <row r="42" spans="1:11" s="108" customFormat="1" ht="11.25" customHeight="1">
      <c r="A42" s="106"/>
      <c r="B42" s="106"/>
      <c r="C42" s="106"/>
      <c r="D42" s="107"/>
      <c r="E42" s="107"/>
      <c r="F42" s="107"/>
      <c r="G42" s="107"/>
      <c r="H42" s="107"/>
      <c r="I42" s="107"/>
      <c r="J42" s="107"/>
      <c r="K42" s="107"/>
    </row>
    <row r="43" spans="1:11" s="108" customFormat="1" ht="8.25" customHeight="1">
      <c r="A43" s="106"/>
      <c r="B43" s="106"/>
      <c r="C43" s="106"/>
      <c r="D43" s="107"/>
      <c r="E43" s="107"/>
      <c r="F43" s="107"/>
      <c r="G43" s="107"/>
      <c r="H43" s="107"/>
      <c r="I43" s="107"/>
      <c r="J43" s="107"/>
      <c r="K43" s="107"/>
    </row>
    <row r="44" spans="1:11" ht="15" customHeight="1">
      <c r="A44" s="106" t="s">
        <v>371</v>
      </c>
      <c r="B44" s="106"/>
      <c r="C44" s="106"/>
      <c r="D44" s="105"/>
      <c r="E44" s="105"/>
      <c r="F44" s="105"/>
      <c r="G44" s="105"/>
      <c r="H44" s="105"/>
      <c r="I44" s="105"/>
      <c r="J44" s="105"/>
      <c r="K44" s="105"/>
    </row>
    <row r="45" spans="1:7" ht="12.75">
      <c r="A45" s="106" t="s">
        <v>372</v>
      </c>
      <c r="B45" s="106"/>
      <c r="C45" s="106"/>
      <c r="G45" s="105"/>
    </row>
    <row r="46" ht="12.75">
      <c r="G46" s="105"/>
    </row>
    <row r="47" ht="12.75">
      <c r="G47" s="105"/>
    </row>
    <row r="48" ht="12.75">
      <c r="G48" s="105"/>
    </row>
    <row r="49" ht="12.75">
      <c r="G49" s="105"/>
    </row>
    <row r="50" ht="12.75">
      <c r="G50" s="105"/>
    </row>
    <row r="51" ht="12.75">
      <c r="G51" s="105"/>
    </row>
    <row r="52" ht="12.75">
      <c r="G52" s="105"/>
    </row>
    <row r="53" ht="12.75">
      <c r="G53" s="105"/>
    </row>
    <row r="54" ht="12.75">
      <c r="G54" s="105"/>
    </row>
    <row r="55" ht="12.75">
      <c r="G55" s="105"/>
    </row>
    <row r="56" ht="12.75">
      <c r="G56" s="105"/>
    </row>
    <row r="57" ht="12.75">
      <c r="G57" s="105"/>
    </row>
    <row r="58" ht="12.75">
      <c r="G58" s="105"/>
    </row>
    <row r="59" ht="12.75">
      <c r="G59" s="105"/>
    </row>
    <row r="60" ht="12.75">
      <c r="G60" s="105"/>
    </row>
    <row r="61" ht="12.75">
      <c r="G61" s="105"/>
    </row>
    <row r="62" ht="12.75">
      <c r="G62" s="105"/>
    </row>
    <row r="63" ht="12.75">
      <c r="G63" s="105"/>
    </row>
    <row r="64" ht="12.75">
      <c r="G64" s="105"/>
    </row>
    <row r="65" ht="12.75">
      <c r="G65" s="105"/>
    </row>
    <row r="66" ht="12.75">
      <c r="G66" s="105"/>
    </row>
    <row r="67" ht="12.75">
      <c r="G67" s="105"/>
    </row>
    <row r="68" ht="12.75">
      <c r="G68" s="105"/>
    </row>
    <row r="69" ht="12.75">
      <c r="G69" s="105"/>
    </row>
    <row r="70" ht="12.75">
      <c r="G70" s="105"/>
    </row>
    <row r="71" ht="12.75">
      <c r="G71" s="105"/>
    </row>
    <row r="72" ht="12.75">
      <c r="G72" s="105"/>
    </row>
    <row r="73" ht="12.75">
      <c r="G73" s="105"/>
    </row>
    <row r="74" ht="12.75">
      <c r="G74" s="105"/>
    </row>
    <row r="75" ht="12.75">
      <c r="G75" s="105"/>
    </row>
    <row r="76" ht="12.75">
      <c r="G76" s="105"/>
    </row>
    <row r="77" ht="12.75">
      <c r="G77" s="105"/>
    </row>
    <row r="78" ht="12.75">
      <c r="G78" s="105"/>
    </row>
    <row r="79" ht="12.75">
      <c r="G79" s="105"/>
    </row>
    <row r="80" ht="12.75">
      <c r="G80" s="105"/>
    </row>
    <row r="81" ht="12.75">
      <c r="G81" s="105"/>
    </row>
    <row r="82" ht="12.75">
      <c r="G82" s="105"/>
    </row>
    <row r="83" ht="12.75">
      <c r="G83" s="105"/>
    </row>
    <row r="84" ht="12.75">
      <c r="G84" s="105"/>
    </row>
    <row r="85" ht="12.75">
      <c r="G85" s="105"/>
    </row>
    <row r="86" ht="12.75">
      <c r="G86" s="105"/>
    </row>
    <row r="87" ht="12.75">
      <c r="G87" s="105"/>
    </row>
    <row r="88" ht="12.75">
      <c r="G88" s="105"/>
    </row>
    <row r="89" ht="12.75">
      <c r="G89" s="105"/>
    </row>
    <row r="90" ht="12.75">
      <c r="G90" s="105"/>
    </row>
    <row r="91" ht="12.75">
      <c r="G91" s="105"/>
    </row>
    <row r="92" ht="12.75">
      <c r="G92" s="105"/>
    </row>
    <row r="93" ht="12.75">
      <c r="G93" s="105"/>
    </row>
    <row r="94" ht="12.75">
      <c r="G94" s="105"/>
    </row>
    <row r="95" ht="12.75">
      <c r="G95" s="105"/>
    </row>
    <row r="96" ht="12.75">
      <c r="G96" s="105"/>
    </row>
    <row r="97" ht="12.75">
      <c r="G97" s="105"/>
    </row>
    <row r="98" ht="12.75">
      <c r="G98" s="105"/>
    </row>
    <row r="99" ht="12.75">
      <c r="G99" s="105"/>
    </row>
    <row r="100" ht="12.75">
      <c r="G100" s="105"/>
    </row>
    <row r="101" ht="12.75">
      <c r="G101" s="105"/>
    </row>
    <row r="102" ht="12.75">
      <c r="G102" s="105"/>
    </row>
    <row r="103" ht="12.75">
      <c r="G103" s="105"/>
    </row>
    <row r="104" ht="12.75">
      <c r="G104" s="105"/>
    </row>
    <row r="105" ht="12.75">
      <c r="G105" s="105"/>
    </row>
    <row r="106" ht="12.75">
      <c r="G106" s="105"/>
    </row>
    <row r="107" ht="12.75">
      <c r="G107" s="105"/>
    </row>
    <row r="108" ht="12.75">
      <c r="G108" s="105"/>
    </row>
    <row r="109" ht="12.75">
      <c r="G109" s="105"/>
    </row>
    <row r="110" ht="12.75">
      <c r="G110" s="105"/>
    </row>
    <row r="111" ht="12.75">
      <c r="G111" s="105"/>
    </row>
    <row r="112" ht="12.75">
      <c r="G112" s="105"/>
    </row>
    <row r="113" ht="12.75">
      <c r="G113" s="105"/>
    </row>
    <row r="114" ht="12.75">
      <c r="G114" s="105"/>
    </row>
    <row r="115" ht="12.75">
      <c r="G115" s="105"/>
    </row>
    <row r="116" ht="12.75">
      <c r="G116" s="105"/>
    </row>
    <row r="117" ht="12.75">
      <c r="G117" s="105"/>
    </row>
    <row r="118" ht="12.75">
      <c r="G118" s="105"/>
    </row>
    <row r="119" ht="12.75">
      <c r="G119" s="105"/>
    </row>
    <row r="120" ht="12.75">
      <c r="G120" s="105"/>
    </row>
    <row r="121" ht="12.75">
      <c r="G121" s="105"/>
    </row>
    <row r="122" ht="12.75">
      <c r="G122" s="105"/>
    </row>
    <row r="123" ht="12.75">
      <c r="G123" s="105"/>
    </row>
    <row r="124" ht="12.75">
      <c r="G124" s="105"/>
    </row>
    <row r="125" ht="12.75">
      <c r="G125" s="105"/>
    </row>
    <row r="126" ht="12.75">
      <c r="G126" s="105"/>
    </row>
    <row r="127" ht="12.75">
      <c r="G127" s="105"/>
    </row>
    <row r="128" ht="12.75">
      <c r="G128" s="105"/>
    </row>
    <row r="129" ht="12.75">
      <c r="G129" s="105"/>
    </row>
    <row r="130" ht="12.75">
      <c r="G130" s="105"/>
    </row>
    <row r="131" ht="12.75">
      <c r="G131" s="105"/>
    </row>
    <row r="132" ht="12.75">
      <c r="G132" s="105"/>
    </row>
    <row r="133" ht="12.75">
      <c r="G133" s="105"/>
    </row>
    <row r="134" ht="12.75">
      <c r="G134" s="105"/>
    </row>
    <row r="135" ht="12.75">
      <c r="G135" s="105"/>
    </row>
    <row r="136" ht="12.75">
      <c r="G136" s="105"/>
    </row>
    <row r="137" ht="12.75">
      <c r="G137" s="105"/>
    </row>
    <row r="138" ht="12.75">
      <c r="G138" s="105"/>
    </row>
    <row r="139" ht="12.75">
      <c r="G139" s="105"/>
    </row>
    <row r="140" ht="12.75">
      <c r="G140" s="105"/>
    </row>
    <row r="141" ht="12.75">
      <c r="G141" s="105"/>
    </row>
    <row r="142" ht="12.75">
      <c r="G142" s="105"/>
    </row>
    <row r="143" ht="12.75">
      <c r="G143" s="105"/>
    </row>
    <row r="144" ht="12.75">
      <c r="G144" s="105"/>
    </row>
    <row r="145" ht="12.75">
      <c r="G145" s="105"/>
    </row>
    <row r="146" ht="12.75">
      <c r="G146" s="105"/>
    </row>
    <row r="147" ht="12.75">
      <c r="G147" s="105"/>
    </row>
    <row r="148" ht="12.75">
      <c r="G148" s="105"/>
    </row>
    <row r="149" ht="12.75">
      <c r="G149" s="105"/>
    </row>
    <row r="150" ht="12.75">
      <c r="G150" s="105"/>
    </row>
    <row r="151" ht="12.75">
      <c r="G151" s="105"/>
    </row>
    <row r="152" ht="12.75">
      <c r="G152" s="105"/>
    </row>
    <row r="153" ht="12.75">
      <c r="G153" s="105"/>
    </row>
    <row r="154" ht="12.75">
      <c r="G154" s="105"/>
    </row>
    <row r="155" ht="12.75">
      <c r="G155" s="105"/>
    </row>
    <row r="156" ht="12.75">
      <c r="G156" s="105"/>
    </row>
    <row r="157" ht="12.75">
      <c r="G157" s="105"/>
    </row>
    <row r="158" ht="12.75">
      <c r="G158" s="105"/>
    </row>
    <row r="159" ht="12.75">
      <c r="G159" s="105"/>
    </row>
    <row r="160" ht="12.75">
      <c r="G160" s="105"/>
    </row>
    <row r="161" ht="12.75">
      <c r="G161" s="105"/>
    </row>
    <row r="162" ht="12.75">
      <c r="G162" s="105"/>
    </row>
    <row r="163" ht="12.75">
      <c r="G163" s="105"/>
    </row>
    <row r="164" ht="12.75">
      <c r="G164" s="105"/>
    </row>
    <row r="165" ht="12.75">
      <c r="G165" s="105"/>
    </row>
    <row r="166" ht="12.75">
      <c r="G166" s="105"/>
    </row>
    <row r="167" ht="12.75">
      <c r="G167" s="105"/>
    </row>
    <row r="168" ht="12.75">
      <c r="G168" s="105"/>
    </row>
    <row r="169" ht="12.75">
      <c r="G169" s="105"/>
    </row>
    <row r="170" ht="12.75">
      <c r="G170" s="105"/>
    </row>
    <row r="171" ht="12.75">
      <c r="G171" s="105"/>
    </row>
    <row r="172" ht="12.75">
      <c r="G172" s="105"/>
    </row>
    <row r="173" ht="12.75">
      <c r="G173" s="105"/>
    </row>
    <row r="174" ht="12.75">
      <c r="G174" s="105"/>
    </row>
    <row r="175" ht="12.75">
      <c r="G175" s="105"/>
    </row>
    <row r="176" ht="12.75">
      <c r="G176" s="105"/>
    </row>
    <row r="177" ht="12.75">
      <c r="G177" s="105"/>
    </row>
    <row r="178" ht="12.75">
      <c r="G178" s="105"/>
    </row>
    <row r="179" ht="12.75">
      <c r="G179" s="105"/>
    </row>
    <row r="180" ht="12.75">
      <c r="G180" s="105"/>
    </row>
    <row r="181" ht="12.75">
      <c r="G181" s="105"/>
    </row>
    <row r="182" ht="12.75">
      <c r="G182" s="105"/>
    </row>
    <row r="183" ht="12.75">
      <c r="G183" s="105"/>
    </row>
    <row r="184" ht="12.75">
      <c r="G184" s="105"/>
    </row>
    <row r="185" ht="12.75">
      <c r="G185" s="105"/>
    </row>
    <row r="186" ht="12.75">
      <c r="G186" s="105"/>
    </row>
    <row r="187" ht="12.75">
      <c r="G187" s="105"/>
    </row>
    <row r="188" ht="12.75">
      <c r="G188" s="105"/>
    </row>
    <row r="189" ht="12.75">
      <c r="G189" s="105"/>
    </row>
    <row r="190" ht="12.75">
      <c r="G190" s="105"/>
    </row>
    <row r="191" ht="12.75">
      <c r="G191" s="105"/>
    </row>
    <row r="192" ht="12.75">
      <c r="G192" s="105"/>
    </row>
    <row r="193" ht="12.75">
      <c r="G193" s="105"/>
    </row>
    <row r="194" ht="12.75">
      <c r="G194" s="105"/>
    </row>
    <row r="195" ht="12.75">
      <c r="G195" s="105"/>
    </row>
    <row r="196" ht="12.75">
      <c r="G196" s="105"/>
    </row>
  </sheetData>
  <sheetProtection/>
  <mergeCells count="5">
    <mergeCell ref="A1:K1"/>
    <mergeCell ref="A2:K2"/>
    <mergeCell ref="A14:K14"/>
    <mergeCell ref="A25:K25"/>
    <mergeCell ref="A28:K28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28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Normal="89" zoomScaleSheetLayoutView="100" zoomScalePageLayoutView="0" workbookViewId="0" topLeftCell="A1">
      <selection activeCell="H59" sqref="H59"/>
    </sheetView>
  </sheetViews>
  <sheetFormatPr defaultColWidth="9.140625" defaultRowHeight="30" customHeight="1"/>
  <cols>
    <col min="1" max="1" width="9.28125" style="56" customWidth="1"/>
    <col min="2" max="2" width="42.28125" style="14" customWidth="1"/>
    <col min="3" max="4" width="12.57421875" style="14" customWidth="1"/>
    <col min="5" max="5" width="12.57421875" style="35" customWidth="1"/>
    <col min="6" max="7" width="11.421875" style="35" customWidth="1"/>
    <col min="8" max="8" width="12.8515625" style="140" customWidth="1"/>
    <col min="9" max="9" width="12.7109375" style="35" customWidth="1"/>
    <col min="10" max="10" width="13.57421875" style="35" customWidth="1"/>
    <col min="11" max="11" width="14.8515625" style="35" customWidth="1"/>
    <col min="12" max="12" width="13.8515625" style="35" customWidth="1"/>
    <col min="13" max="15" width="16.57421875" style="14" customWidth="1"/>
    <col min="16" max="19" width="15.140625" style="14" customWidth="1"/>
    <col min="20" max="20" width="16.7109375" style="14" hidden="1" customWidth="1"/>
    <col min="21" max="21" width="16.421875" style="14" hidden="1" customWidth="1"/>
    <col min="22" max="22" width="12.57421875" style="14" hidden="1" customWidth="1"/>
    <col min="23" max="23" width="15.140625" style="14" customWidth="1"/>
    <col min="24" max="16384" width="9.140625" style="14" customWidth="1"/>
  </cols>
  <sheetData>
    <row r="1" spans="1:14" ht="30" customHeight="1">
      <c r="A1" s="185" t="s">
        <v>349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77"/>
      <c r="N1" s="77"/>
    </row>
    <row r="2" spans="1:12" s="19" customFormat="1" ht="42" customHeight="1">
      <c r="A2" s="53" t="s">
        <v>65</v>
      </c>
      <c r="B2" s="17" t="s">
        <v>66</v>
      </c>
      <c r="C2" s="17" t="s">
        <v>354</v>
      </c>
      <c r="D2" s="17" t="s">
        <v>355</v>
      </c>
      <c r="E2" s="18" t="s">
        <v>340</v>
      </c>
      <c r="F2" s="18" t="s">
        <v>344</v>
      </c>
      <c r="G2" s="18" t="s">
        <v>369</v>
      </c>
      <c r="H2" s="132" t="s">
        <v>342</v>
      </c>
      <c r="I2" s="18" t="s">
        <v>308</v>
      </c>
      <c r="J2" s="18" t="s">
        <v>314</v>
      </c>
      <c r="K2" s="18" t="s">
        <v>313</v>
      </c>
      <c r="L2" s="18" t="s">
        <v>315</v>
      </c>
    </row>
    <row r="3" spans="1:12" s="21" customFormat="1" ht="30" customHeight="1">
      <c r="A3" s="188">
        <v>1</v>
      </c>
      <c r="B3" s="189"/>
      <c r="C3" s="152">
        <v>2</v>
      </c>
      <c r="D3" s="152" t="s">
        <v>353</v>
      </c>
      <c r="E3" s="51">
        <v>3</v>
      </c>
      <c r="F3" s="51" t="s">
        <v>346</v>
      </c>
      <c r="G3" s="51">
        <v>4</v>
      </c>
      <c r="H3" s="139">
        <v>5</v>
      </c>
      <c r="I3" s="51">
        <v>6</v>
      </c>
      <c r="J3" s="51" t="s">
        <v>306</v>
      </c>
      <c r="K3" s="51">
        <v>7</v>
      </c>
      <c r="L3" s="51" t="s">
        <v>370</v>
      </c>
    </row>
    <row r="4" spans="1:12" ht="30" customHeight="1">
      <c r="A4" s="70">
        <v>6</v>
      </c>
      <c r="B4" s="71" t="s">
        <v>204</v>
      </c>
      <c r="C4" s="158">
        <f>SUM(C5,C16,C22,C31,C25)</f>
        <v>3381620.7499999995</v>
      </c>
      <c r="D4" s="158">
        <f>SUM(C4/7.5345)</f>
        <v>448818.202933174</v>
      </c>
      <c r="E4" s="96">
        <f>SUM(E5,E22,E31)</f>
        <v>3161107.0399999996</v>
      </c>
      <c r="F4" s="96">
        <f>E4/7.5345</f>
        <v>419551.00404804555</v>
      </c>
      <c r="G4" s="96">
        <f>SUM(H4-F4)</f>
        <v>64476.64595195447</v>
      </c>
      <c r="H4" s="96">
        <f>SUM(H5,H16,H22,H25,H31)</f>
        <v>484027.65</v>
      </c>
      <c r="I4" s="96">
        <f>SUM(I5,I22,I31)</f>
        <v>2860171.56</v>
      </c>
      <c r="J4" s="96">
        <f>I4/7.5345</f>
        <v>379610.0019908421</v>
      </c>
      <c r="K4" s="96">
        <f>SUM(K5,K22,K31)</f>
        <v>2860171.56</v>
      </c>
      <c r="L4" s="96">
        <f>K4/7.5345</f>
        <v>379610.0019908421</v>
      </c>
    </row>
    <row r="5" spans="1:12" ht="30" customHeight="1">
      <c r="A5" s="22">
        <v>63</v>
      </c>
      <c r="B5" s="23" t="s">
        <v>74</v>
      </c>
      <c r="C5" s="159">
        <v>2694101.92</v>
      </c>
      <c r="D5" s="159">
        <f aca="true" t="shared" si="0" ref="D5:D49">SUM(C5/7.5345)</f>
        <v>357568.7729776362</v>
      </c>
      <c r="E5" s="37">
        <f>SUM(E6,E8,E11)</f>
        <v>2487394.6399999997</v>
      </c>
      <c r="F5" s="128">
        <f aca="true" t="shared" si="1" ref="F5:F49">E5/7.5345</f>
        <v>330134.00225628767</v>
      </c>
      <c r="G5" s="128">
        <f aca="true" t="shared" si="2" ref="G5:G49">SUM(H5-F5)</f>
        <v>52879.627743712335</v>
      </c>
      <c r="H5" s="96">
        <f>SUM(H6,H8,H14)</f>
        <v>383013.63</v>
      </c>
      <c r="I5" s="37">
        <v>2484154.8</v>
      </c>
      <c r="J5" s="128">
        <f>I5/7.5345</f>
        <v>329704.00159267365</v>
      </c>
      <c r="K5" s="37">
        <v>2484154.8</v>
      </c>
      <c r="L5" s="128">
        <f aca="true" t="shared" si="3" ref="L5:L49">K5/7.5345</f>
        <v>329704.00159267365</v>
      </c>
    </row>
    <row r="6" spans="1:12" s="25" customFormat="1" ht="30" customHeight="1">
      <c r="A6" s="22">
        <v>634</v>
      </c>
      <c r="B6" s="23" t="s">
        <v>75</v>
      </c>
      <c r="C6" s="159">
        <v>0</v>
      </c>
      <c r="D6" s="159">
        <f t="shared" si="0"/>
        <v>0</v>
      </c>
      <c r="E6" s="37">
        <v>3013.8</v>
      </c>
      <c r="F6" s="128">
        <f t="shared" si="1"/>
        <v>400</v>
      </c>
      <c r="G6" s="128">
        <f t="shared" si="2"/>
        <v>300</v>
      </c>
      <c r="H6" s="96">
        <v>700</v>
      </c>
      <c r="I6" s="37"/>
      <c r="J6" s="128"/>
      <c r="K6" s="37"/>
      <c r="L6" s="128">
        <f t="shared" si="3"/>
        <v>0</v>
      </c>
    </row>
    <row r="7" spans="1:12" ht="30" customHeight="1">
      <c r="A7" s="26">
        <v>6341</v>
      </c>
      <c r="B7" s="27" t="s">
        <v>153</v>
      </c>
      <c r="C7" s="160">
        <v>0</v>
      </c>
      <c r="D7" s="160">
        <f t="shared" si="0"/>
        <v>0</v>
      </c>
      <c r="E7" s="38">
        <v>3013.8</v>
      </c>
      <c r="F7" s="161">
        <f t="shared" si="1"/>
        <v>400</v>
      </c>
      <c r="G7" s="128">
        <f t="shared" si="2"/>
        <v>300</v>
      </c>
      <c r="H7" s="162">
        <v>700</v>
      </c>
      <c r="I7" s="38"/>
      <c r="J7" s="161"/>
      <c r="K7" s="38"/>
      <c r="L7" s="161">
        <f t="shared" si="3"/>
        <v>0</v>
      </c>
    </row>
    <row r="8" spans="1:12" s="25" customFormat="1" ht="30" customHeight="1">
      <c r="A8" s="22">
        <v>636</v>
      </c>
      <c r="B8" s="23" t="s">
        <v>76</v>
      </c>
      <c r="C8" s="159">
        <v>2694101.92</v>
      </c>
      <c r="D8" s="159">
        <f t="shared" si="0"/>
        <v>357568.7729776362</v>
      </c>
      <c r="E8" s="37">
        <f>SUM(E9:E10)</f>
        <v>2484230.15</v>
      </c>
      <c r="F8" s="128">
        <f t="shared" si="1"/>
        <v>329714.0022562877</v>
      </c>
      <c r="G8" s="128">
        <f t="shared" si="2"/>
        <v>52399.62774371228</v>
      </c>
      <c r="H8" s="96">
        <f>SUM(H9:H10)</f>
        <v>382113.63</v>
      </c>
      <c r="I8" s="37"/>
      <c r="J8" s="128"/>
      <c r="K8" s="37"/>
      <c r="L8" s="128">
        <f t="shared" si="3"/>
        <v>0</v>
      </c>
    </row>
    <row r="9" spans="1:12" ht="30" customHeight="1">
      <c r="A9" s="26">
        <v>6361</v>
      </c>
      <c r="B9" s="27" t="s">
        <v>136</v>
      </c>
      <c r="C9" s="160">
        <v>2689193.16</v>
      </c>
      <c r="D9" s="160">
        <f t="shared" si="0"/>
        <v>356917.2685646028</v>
      </c>
      <c r="E9" s="38">
        <v>2477223.06</v>
      </c>
      <c r="F9" s="161">
        <f t="shared" si="1"/>
        <v>328784.0015926737</v>
      </c>
      <c r="G9" s="128">
        <f t="shared" si="2"/>
        <v>53196.628407326294</v>
      </c>
      <c r="H9" s="162">
        <v>381980.63</v>
      </c>
      <c r="I9" s="38"/>
      <c r="J9" s="161"/>
      <c r="K9" s="38"/>
      <c r="L9" s="161">
        <f t="shared" si="3"/>
        <v>0</v>
      </c>
    </row>
    <row r="10" spans="1:12" ht="30" customHeight="1">
      <c r="A10" s="26">
        <v>6362</v>
      </c>
      <c r="B10" s="27" t="s">
        <v>137</v>
      </c>
      <c r="C10" s="160">
        <v>4908.76</v>
      </c>
      <c r="D10" s="160">
        <f t="shared" si="0"/>
        <v>651.5044130333798</v>
      </c>
      <c r="E10" s="38">
        <v>7007.09</v>
      </c>
      <c r="F10" s="161">
        <f t="shared" si="1"/>
        <v>930.0006636140421</v>
      </c>
      <c r="G10" s="128">
        <f t="shared" si="2"/>
        <v>-797.0006636140421</v>
      </c>
      <c r="H10" s="162">
        <v>133</v>
      </c>
      <c r="I10" s="38"/>
      <c r="J10" s="161"/>
      <c r="K10" s="38"/>
      <c r="L10" s="161">
        <f t="shared" si="3"/>
        <v>0</v>
      </c>
    </row>
    <row r="11" spans="1:12" s="25" customFormat="1" ht="30" customHeight="1">
      <c r="A11" s="22">
        <v>638</v>
      </c>
      <c r="B11" s="23" t="s">
        <v>138</v>
      </c>
      <c r="C11" s="159">
        <v>0</v>
      </c>
      <c r="D11" s="159">
        <f t="shared" si="0"/>
        <v>0</v>
      </c>
      <c r="E11" s="37">
        <v>150.69</v>
      </c>
      <c r="F11" s="128">
        <f t="shared" si="1"/>
        <v>20</v>
      </c>
      <c r="G11" s="128">
        <f t="shared" si="2"/>
        <v>-20</v>
      </c>
      <c r="H11" s="96">
        <v>0</v>
      </c>
      <c r="I11" s="37"/>
      <c r="J11" s="128"/>
      <c r="K11" s="37"/>
      <c r="L11" s="128">
        <f t="shared" si="3"/>
        <v>0</v>
      </c>
    </row>
    <row r="12" spans="1:12" ht="30" customHeight="1">
      <c r="A12" s="26">
        <v>6381</v>
      </c>
      <c r="B12" s="27" t="s">
        <v>316</v>
      </c>
      <c r="C12" s="160">
        <v>0</v>
      </c>
      <c r="D12" s="160">
        <f t="shared" si="0"/>
        <v>0</v>
      </c>
      <c r="E12" s="38">
        <v>150.68</v>
      </c>
      <c r="F12" s="161">
        <f t="shared" si="1"/>
        <v>19.998672771915853</v>
      </c>
      <c r="G12" s="128">
        <f t="shared" si="2"/>
        <v>-19.998672771915853</v>
      </c>
      <c r="H12" s="162">
        <v>0</v>
      </c>
      <c r="I12" s="38"/>
      <c r="J12" s="161"/>
      <c r="K12" s="38"/>
      <c r="L12" s="161">
        <f t="shared" si="3"/>
        <v>0</v>
      </c>
    </row>
    <row r="13" spans="1:12" ht="30" customHeight="1">
      <c r="A13" s="26">
        <v>6382</v>
      </c>
      <c r="B13" s="27" t="s">
        <v>218</v>
      </c>
      <c r="C13" s="160">
        <v>0</v>
      </c>
      <c r="D13" s="160">
        <f t="shared" si="0"/>
        <v>0</v>
      </c>
      <c r="E13" s="38">
        <v>0</v>
      </c>
      <c r="F13" s="161">
        <f t="shared" si="1"/>
        <v>0</v>
      </c>
      <c r="G13" s="128">
        <f t="shared" si="2"/>
        <v>0</v>
      </c>
      <c r="H13" s="162">
        <v>0</v>
      </c>
      <c r="I13" s="38"/>
      <c r="J13" s="161"/>
      <c r="K13" s="38"/>
      <c r="L13" s="161">
        <f t="shared" si="3"/>
        <v>0</v>
      </c>
    </row>
    <row r="14" spans="1:12" s="25" customFormat="1" ht="30" customHeight="1">
      <c r="A14" s="22">
        <v>639</v>
      </c>
      <c r="B14" s="23" t="s">
        <v>138</v>
      </c>
      <c r="C14" s="159">
        <v>0</v>
      </c>
      <c r="D14" s="159">
        <f t="shared" si="0"/>
        <v>0</v>
      </c>
      <c r="E14" s="37">
        <v>0</v>
      </c>
      <c r="F14" s="128">
        <f t="shared" si="1"/>
        <v>0</v>
      </c>
      <c r="G14" s="128">
        <f t="shared" si="2"/>
        <v>200</v>
      </c>
      <c r="H14" s="96">
        <v>200</v>
      </c>
      <c r="I14" s="37"/>
      <c r="J14" s="128"/>
      <c r="K14" s="37"/>
      <c r="L14" s="128">
        <f t="shared" si="3"/>
        <v>0</v>
      </c>
    </row>
    <row r="15" spans="1:12" ht="30" customHeight="1">
      <c r="A15" s="26">
        <v>6391</v>
      </c>
      <c r="B15" s="27" t="s">
        <v>217</v>
      </c>
      <c r="C15" s="160">
        <v>0</v>
      </c>
      <c r="D15" s="160">
        <f t="shared" si="0"/>
        <v>0</v>
      </c>
      <c r="E15" s="38">
        <v>0</v>
      </c>
      <c r="F15" s="161">
        <f t="shared" si="1"/>
        <v>0</v>
      </c>
      <c r="G15" s="128">
        <f t="shared" si="2"/>
        <v>200</v>
      </c>
      <c r="H15" s="162">
        <v>200</v>
      </c>
      <c r="I15" s="38"/>
      <c r="J15" s="161"/>
      <c r="K15" s="38"/>
      <c r="L15" s="161">
        <f t="shared" si="3"/>
        <v>0</v>
      </c>
    </row>
    <row r="16" spans="1:12" ht="30" customHeight="1">
      <c r="A16" s="22">
        <v>64</v>
      </c>
      <c r="B16" s="23" t="s">
        <v>140</v>
      </c>
      <c r="C16" s="159">
        <v>0.15</v>
      </c>
      <c r="D16" s="159">
        <f t="shared" si="0"/>
        <v>0.019908421262193905</v>
      </c>
      <c r="E16" s="37">
        <v>0</v>
      </c>
      <c r="F16" s="128">
        <f t="shared" si="1"/>
        <v>0</v>
      </c>
      <c r="G16" s="128">
        <f t="shared" si="2"/>
        <v>0</v>
      </c>
      <c r="H16" s="96">
        <v>0</v>
      </c>
      <c r="I16" s="37">
        <v>0</v>
      </c>
      <c r="J16" s="128">
        <f>I16/7.5345</f>
        <v>0</v>
      </c>
      <c r="K16" s="37">
        <v>0</v>
      </c>
      <c r="L16" s="128">
        <f t="shared" si="3"/>
        <v>0</v>
      </c>
    </row>
    <row r="17" spans="1:12" s="25" customFormat="1" ht="30" customHeight="1">
      <c r="A17" s="22">
        <v>641</v>
      </c>
      <c r="B17" s="23" t="s">
        <v>141</v>
      </c>
      <c r="C17" s="159">
        <v>0.15</v>
      </c>
      <c r="D17" s="159">
        <f t="shared" si="0"/>
        <v>0.019908421262193905</v>
      </c>
      <c r="E17" s="37">
        <v>0</v>
      </c>
      <c r="F17" s="128">
        <f t="shared" si="1"/>
        <v>0</v>
      </c>
      <c r="G17" s="128">
        <f t="shared" si="2"/>
        <v>0</v>
      </c>
      <c r="H17" s="96">
        <v>0</v>
      </c>
      <c r="I17" s="37"/>
      <c r="J17" s="128"/>
      <c r="K17" s="37"/>
      <c r="L17" s="128">
        <f t="shared" si="3"/>
        <v>0</v>
      </c>
    </row>
    <row r="18" spans="1:12" ht="30" customHeight="1">
      <c r="A18" s="26">
        <v>6413</v>
      </c>
      <c r="B18" s="27" t="s">
        <v>154</v>
      </c>
      <c r="C18" s="160">
        <v>0.15</v>
      </c>
      <c r="D18" s="160">
        <f t="shared" si="0"/>
        <v>0.019908421262193905</v>
      </c>
      <c r="E18" s="38">
        <v>0</v>
      </c>
      <c r="F18" s="161">
        <f t="shared" si="1"/>
        <v>0</v>
      </c>
      <c r="G18" s="128">
        <f t="shared" si="2"/>
        <v>0</v>
      </c>
      <c r="H18" s="162">
        <v>0</v>
      </c>
      <c r="I18" s="38"/>
      <c r="J18" s="161"/>
      <c r="K18" s="38"/>
      <c r="L18" s="161">
        <f t="shared" si="3"/>
        <v>0</v>
      </c>
    </row>
    <row r="19" spans="1:12" s="25" customFormat="1" ht="30" customHeight="1">
      <c r="A19" s="22">
        <v>642</v>
      </c>
      <c r="B19" s="23" t="s">
        <v>142</v>
      </c>
      <c r="C19" s="159">
        <v>0</v>
      </c>
      <c r="D19" s="159">
        <f t="shared" si="0"/>
        <v>0</v>
      </c>
      <c r="E19" s="37">
        <v>0</v>
      </c>
      <c r="F19" s="128">
        <f t="shared" si="1"/>
        <v>0</v>
      </c>
      <c r="G19" s="128">
        <f t="shared" si="2"/>
        <v>0</v>
      </c>
      <c r="H19" s="96">
        <v>0</v>
      </c>
      <c r="I19" s="37"/>
      <c r="J19" s="128"/>
      <c r="K19" s="37"/>
      <c r="L19" s="128">
        <f t="shared" si="3"/>
        <v>0</v>
      </c>
    </row>
    <row r="20" spans="1:12" ht="30" customHeight="1">
      <c r="A20" s="26">
        <v>6422</v>
      </c>
      <c r="B20" s="27" t="s">
        <v>155</v>
      </c>
      <c r="C20" s="160">
        <v>0</v>
      </c>
      <c r="D20" s="160">
        <f t="shared" si="0"/>
        <v>0</v>
      </c>
      <c r="E20" s="38">
        <v>0</v>
      </c>
      <c r="F20" s="161">
        <f t="shared" si="1"/>
        <v>0</v>
      </c>
      <c r="G20" s="128">
        <f t="shared" si="2"/>
        <v>0</v>
      </c>
      <c r="H20" s="162">
        <v>0</v>
      </c>
      <c r="I20" s="38"/>
      <c r="J20" s="161"/>
      <c r="K20" s="38"/>
      <c r="L20" s="161">
        <f t="shared" si="3"/>
        <v>0</v>
      </c>
    </row>
    <row r="21" spans="1:12" ht="30" customHeight="1">
      <c r="A21" s="26">
        <v>6425</v>
      </c>
      <c r="B21" s="27" t="s">
        <v>270</v>
      </c>
      <c r="C21" s="160">
        <v>0</v>
      </c>
      <c r="D21" s="160">
        <f t="shared" si="0"/>
        <v>0</v>
      </c>
      <c r="E21" s="38">
        <v>0</v>
      </c>
      <c r="F21" s="161">
        <f t="shared" si="1"/>
        <v>0</v>
      </c>
      <c r="G21" s="128">
        <f t="shared" si="2"/>
        <v>0</v>
      </c>
      <c r="H21" s="162">
        <v>0</v>
      </c>
      <c r="I21" s="38"/>
      <c r="J21" s="161"/>
      <c r="K21" s="38"/>
      <c r="L21" s="161">
        <f t="shared" si="3"/>
        <v>0</v>
      </c>
    </row>
    <row r="22" spans="1:12" s="25" customFormat="1" ht="30" customHeight="1">
      <c r="A22" s="22">
        <v>65</v>
      </c>
      <c r="B22" s="23" t="s">
        <v>143</v>
      </c>
      <c r="C22" s="159">
        <v>10784.3</v>
      </c>
      <c r="D22" s="159">
        <f t="shared" si="0"/>
        <v>1431.3225827858516</v>
      </c>
      <c r="E22" s="37">
        <v>28736.58</v>
      </c>
      <c r="F22" s="128">
        <f t="shared" si="1"/>
        <v>3813.9996018315746</v>
      </c>
      <c r="G22" s="128">
        <f t="shared" si="2"/>
        <v>-2613.9996018315746</v>
      </c>
      <c r="H22" s="96">
        <v>1200</v>
      </c>
      <c r="I22" s="37">
        <v>28736.58</v>
      </c>
      <c r="J22" s="128">
        <f>I22/7.5345</f>
        <v>3813.9996018315746</v>
      </c>
      <c r="K22" s="37">
        <v>28736.58</v>
      </c>
      <c r="L22" s="128">
        <f t="shared" si="3"/>
        <v>3813.9996018315746</v>
      </c>
    </row>
    <row r="23" spans="1:21" s="29" customFormat="1" ht="30" customHeight="1">
      <c r="A23" s="22">
        <v>652</v>
      </c>
      <c r="B23" s="23" t="s">
        <v>72</v>
      </c>
      <c r="C23" s="159">
        <v>10784.3</v>
      </c>
      <c r="D23" s="159">
        <f t="shared" si="0"/>
        <v>1431.3225827858516</v>
      </c>
      <c r="E23" s="37">
        <v>28736.58</v>
      </c>
      <c r="F23" s="128">
        <f t="shared" si="1"/>
        <v>3813.9996018315746</v>
      </c>
      <c r="G23" s="128">
        <f t="shared" si="2"/>
        <v>-2613.9996018315746</v>
      </c>
      <c r="H23" s="96">
        <v>1200</v>
      </c>
      <c r="I23" s="37"/>
      <c r="J23" s="128"/>
      <c r="K23" s="37"/>
      <c r="L23" s="128">
        <f t="shared" si="3"/>
        <v>0</v>
      </c>
      <c r="R23" s="30"/>
      <c r="S23" s="30"/>
      <c r="T23" s="30"/>
      <c r="U23" s="30"/>
    </row>
    <row r="24" spans="1:21" ht="30" customHeight="1">
      <c r="A24" s="26">
        <v>6526</v>
      </c>
      <c r="B24" s="27" t="s">
        <v>73</v>
      </c>
      <c r="C24" s="160">
        <v>10784.3</v>
      </c>
      <c r="D24" s="160">
        <f t="shared" si="0"/>
        <v>1431.3225827858516</v>
      </c>
      <c r="E24" s="38">
        <v>28736.58</v>
      </c>
      <c r="F24" s="161">
        <f t="shared" si="1"/>
        <v>3813.9996018315746</v>
      </c>
      <c r="G24" s="128">
        <f t="shared" si="2"/>
        <v>-2613.9996018315746</v>
      </c>
      <c r="H24" s="162">
        <v>1200</v>
      </c>
      <c r="I24" s="38"/>
      <c r="J24" s="161"/>
      <c r="K24" s="38"/>
      <c r="L24" s="161">
        <f t="shared" si="3"/>
        <v>0</v>
      </c>
      <c r="M24" s="164"/>
      <c r="N24" s="164"/>
      <c r="O24" s="164"/>
      <c r="P24" s="164"/>
      <c r="Q24" s="164"/>
      <c r="R24" s="164"/>
      <c r="S24" s="164"/>
      <c r="T24" s="165"/>
      <c r="U24" s="165"/>
    </row>
    <row r="25" spans="1:12" s="25" customFormat="1" ht="30" customHeight="1">
      <c r="A25" s="22">
        <v>66</v>
      </c>
      <c r="B25" s="23" t="s">
        <v>70</v>
      </c>
      <c r="C25" s="159">
        <v>2143.19</v>
      </c>
      <c r="D25" s="159">
        <f t="shared" si="0"/>
        <v>284.45019576614243</v>
      </c>
      <c r="E25" s="37">
        <v>0</v>
      </c>
      <c r="F25" s="128">
        <f t="shared" si="1"/>
        <v>0</v>
      </c>
      <c r="G25" s="128">
        <f t="shared" si="2"/>
        <v>0</v>
      </c>
      <c r="H25" s="96">
        <v>0</v>
      </c>
      <c r="I25" s="37">
        <v>0</v>
      </c>
      <c r="J25" s="128">
        <f>I25/7.5345</f>
        <v>0</v>
      </c>
      <c r="K25" s="37">
        <v>0</v>
      </c>
      <c r="L25" s="128">
        <f t="shared" si="3"/>
        <v>0</v>
      </c>
    </row>
    <row r="26" spans="1:12" s="25" customFormat="1" ht="30" customHeight="1">
      <c r="A26" s="22">
        <v>661</v>
      </c>
      <c r="B26" s="23" t="s">
        <v>144</v>
      </c>
      <c r="C26" s="159">
        <v>396</v>
      </c>
      <c r="D26" s="159">
        <f t="shared" si="0"/>
        <v>52.55823213219191</v>
      </c>
      <c r="E26" s="37">
        <v>0</v>
      </c>
      <c r="F26" s="128">
        <f t="shared" si="1"/>
        <v>0</v>
      </c>
      <c r="G26" s="128">
        <f t="shared" si="2"/>
        <v>0</v>
      </c>
      <c r="H26" s="96">
        <v>0</v>
      </c>
      <c r="I26" s="37"/>
      <c r="J26" s="128"/>
      <c r="K26" s="37"/>
      <c r="L26" s="128">
        <f t="shared" si="3"/>
        <v>0</v>
      </c>
    </row>
    <row r="27" spans="1:12" ht="30" customHeight="1">
      <c r="A27" s="26">
        <v>6615</v>
      </c>
      <c r="B27" s="27" t="s">
        <v>210</v>
      </c>
      <c r="C27" s="160">
        <v>396</v>
      </c>
      <c r="D27" s="160">
        <f t="shared" si="0"/>
        <v>52.55823213219191</v>
      </c>
      <c r="E27" s="38">
        <v>0</v>
      </c>
      <c r="F27" s="161">
        <f t="shared" si="1"/>
        <v>0</v>
      </c>
      <c r="G27" s="128">
        <f t="shared" si="2"/>
        <v>0</v>
      </c>
      <c r="H27" s="162">
        <v>0</v>
      </c>
      <c r="I27" s="38"/>
      <c r="J27" s="161"/>
      <c r="K27" s="38"/>
      <c r="L27" s="161">
        <f t="shared" si="3"/>
        <v>0</v>
      </c>
    </row>
    <row r="28" spans="1:12" s="25" customFormat="1" ht="30" customHeight="1">
      <c r="A28" s="22">
        <v>663</v>
      </c>
      <c r="B28" s="23" t="s">
        <v>71</v>
      </c>
      <c r="C28" s="159">
        <v>1747.19</v>
      </c>
      <c r="D28" s="159">
        <f t="shared" si="0"/>
        <v>231.8919636339505</v>
      </c>
      <c r="E28" s="37">
        <v>0</v>
      </c>
      <c r="F28" s="128">
        <f t="shared" si="1"/>
        <v>0</v>
      </c>
      <c r="G28" s="128">
        <f t="shared" si="2"/>
        <v>0</v>
      </c>
      <c r="H28" s="96">
        <v>0</v>
      </c>
      <c r="I28" s="37"/>
      <c r="J28" s="128"/>
      <c r="K28" s="37"/>
      <c r="L28" s="128">
        <f t="shared" si="3"/>
        <v>0</v>
      </c>
    </row>
    <row r="29" spans="1:12" ht="30" customHeight="1">
      <c r="A29" s="26">
        <v>6631</v>
      </c>
      <c r="B29" s="27" t="s">
        <v>145</v>
      </c>
      <c r="C29" s="160">
        <v>247.19</v>
      </c>
      <c r="D29" s="160">
        <f t="shared" si="0"/>
        <v>32.807751012011416</v>
      </c>
      <c r="E29" s="38">
        <v>0</v>
      </c>
      <c r="F29" s="161">
        <f t="shared" si="1"/>
        <v>0</v>
      </c>
      <c r="G29" s="128">
        <f t="shared" si="2"/>
        <v>0</v>
      </c>
      <c r="H29" s="162">
        <v>0</v>
      </c>
      <c r="I29" s="38"/>
      <c r="J29" s="161"/>
      <c r="K29" s="38"/>
      <c r="L29" s="161">
        <f t="shared" si="3"/>
        <v>0</v>
      </c>
    </row>
    <row r="30" spans="1:12" ht="30" customHeight="1">
      <c r="A30" s="26">
        <v>6632</v>
      </c>
      <c r="B30" s="27" t="s">
        <v>216</v>
      </c>
      <c r="C30" s="160">
        <v>1500</v>
      </c>
      <c r="D30" s="160">
        <f t="shared" si="0"/>
        <v>199.08421262193906</v>
      </c>
      <c r="E30" s="38">
        <v>0</v>
      </c>
      <c r="F30" s="161">
        <f t="shared" si="1"/>
        <v>0</v>
      </c>
      <c r="G30" s="128">
        <f t="shared" si="2"/>
        <v>0</v>
      </c>
      <c r="H30" s="162">
        <v>0</v>
      </c>
      <c r="I30" s="38"/>
      <c r="J30" s="161"/>
      <c r="K30" s="38"/>
      <c r="L30" s="161">
        <f t="shared" si="3"/>
        <v>0</v>
      </c>
    </row>
    <row r="31" spans="1:12" s="25" customFormat="1" ht="30" customHeight="1">
      <c r="A31" s="22">
        <v>67</v>
      </c>
      <c r="B31" s="23" t="s">
        <v>67</v>
      </c>
      <c r="C31" s="159">
        <v>674591.19</v>
      </c>
      <c r="D31" s="159">
        <f t="shared" si="0"/>
        <v>89533.63726856459</v>
      </c>
      <c r="E31" s="37">
        <f>SUM(E32)</f>
        <v>644975.82</v>
      </c>
      <c r="F31" s="128">
        <f t="shared" si="1"/>
        <v>85603.00218992632</v>
      </c>
      <c r="G31" s="128">
        <f t="shared" si="2"/>
        <v>14211.017810073681</v>
      </c>
      <c r="H31" s="96">
        <f>SUM(H32)</f>
        <v>99814.02</v>
      </c>
      <c r="I31" s="37">
        <v>347280.18</v>
      </c>
      <c r="J31" s="128">
        <f>I31/7.5345</f>
        <v>46092.00079633685</v>
      </c>
      <c r="K31" s="37">
        <v>347280.18</v>
      </c>
      <c r="L31" s="128">
        <f t="shared" si="3"/>
        <v>46092.00079633685</v>
      </c>
    </row>
    <row r="32" spans="1:12" s="25" customFormat="1" ht="30" customHeight="1">
      <c r="A32" s="22">
        <v>671</v>
      </c>
      <c r="B32" s="23" t="s">
        <v>139</v>
      </c>
      <c r="C32" s="159">
        <v>674591.19</v>
      </c>
      <c r="D32" s="159">
        <f t="shared" si="0"/>
        <v>89533.63726856459</v>
      </c>
      <c r="E32" s="37">
        <f>SUM(E33:E34)</f>
        <v>644975.82</v>
      </c>
      <c r="F32" s="128">
        <f t="shared" si="1"/>
        <v>85603.00218992632</v>
      </c>
      <c r="G32" s="128">
        <f t="shared" si="2"/>
        <v>14211.017810073681</v>
      </c>
      <c r="H32" s="96">
        <f>SUM(H33:H34)</f>
        <v>99814.02</v>
      </c>
      <c r="I32" s="37"/>
      <c r="J32" s="128"/>
      <c r="K32" s="37"/>
      <c r="L32" s="128">
        <f t="shared" si="3"/>
        <v>0</v>
      </c>
    </row>
    <row r="33" spans="1:12" ht="30" customHeight="1">
      <c r="A33" s="26">
        <v>6711</v>
      </c>
      <c r="B33" s="27" t="s">
        <v>68</v>
      </c>
      <c r="C33" s="160">
        <v>671591.19</v>
      </c>
      <c r="D33" s="160">
        <f t="shared" si="0"/>
        <v>89135.46884332072</v>
      </c>
      <c r="E33" s="38">
        <v>643318.23</v>
      </c>
      <c r="F33" s="161">
        <f t="shared" si="1"/>
        <v>85383.00218992634</v>
      </c>
      <c r="G33" s="128">
        <f t="shared" si="2"/>
        <v>13636.517810073667</v>
      </c>
      <c r="H33" s="162">
        <v>99019.52</v>
      </c>
      <c r="I33" s="38"/>
      <c r="J33" s="161"/>
      <c r="K33" s="38"/>
      <c r="L33" s="161">
        <f t="shared" si="3"/>
        <v>0</v>
      </c>
    </row>
    <row r="34" spans="1:13" ht="37.5" customHeight="1">
      <c r="A34" s="26">
        <v>6712</v>
      </c>
      <c r="B34" s="61" t="s">
        <v>69</v>
      </c>
      <c r="C34" s="160">
        <v>3000</v>
      </c>
      <c r="D34" s="160">
        <f t="shared" si="0"/>
        <v>398.1684252438781</v>
      </c>
      <c r="E34" s="38">
        <v>1657.59</v>
      </c>
      <c r="F34" s="161">
        <f t="shared" si="1"/>
        <v>219.99999999999997</v>
      </c>
      <c r="G34" s="128">
        <f t="shared" si="2"/>
        <v>574.5</v>
      </c>
      <c r="H34" s="162">
        <v>794.5</v>
      </c>
      <c r="I34" s="38"/>
      <c r="J34" s="161"/>
      <c r="K34" s="38"/>
      <c r="L34" s="161">
        <f t="shared" si="3"/>
        <v>0</v>
      </c>
      <c r="M34" s="163"/>
    </row>
    <row r="35" spans="1:13" s="25" customFormat="1" ht="30" customHeight="1">
      <c r="A35" s="69">
        <v>7</v>
      </c>
      <c r="B35" s="67" t="s">
        <v>190</v>
      </c>
      <c r="C35" s="158">
        <v>0</v>
      </c>
      <c r="D35" s="158">
        <f t="shared" si="0"/>
        <v>0</v>
      </c>
      <c r="E35" s="97">
        <v>0</v>
      </c>
      <c r="F35" s="96">
        <f t="shared" si="1"/>
        <v>0</v>
      </c>
      <c r="G35" s="96">
        <f t="shared" si="2"/>
        <v>0</v>
      </c>
      <c r="H35" s="97">
        <v>0</v>
      </c>
      <c r="I35" s="97">
        <v>0</v>
      </c>
      <c r="J35" s="96">
        <f>I35/7.5345</f>
        <v>0</v>
      </c>
      <c r="K35" s="97">
        <v>0</v>
      </c>
      <c r="L35" s="96">
        <f t="shared" si="3"/>
        <v>0</v>
      </c>
      <c r="M35" s="31"/>
    </row>
    <row r="36" spans="1:13" s="25" customFormat="1" ht="30" customHeight="1">
      <c r="A36" s="60">
        <v>71</v>
      </c>
      <c r="B36" s="58" t="s">
        <v>191</v>
      </c>
      <c r="C36" s="159">
        <v>0</v>
      </c>
      <c r="D36" s="159">
        <f t="shared" si="0"/>
        <v>0</v>
      </c>
      <c r="E36" s="98">
        <v>0</v>
      </c>
      <c r="F36" s="128">
        <f t="shared" si="1"/>
        <v>0</v>
      </c>
      <c r="G36" s="128">
        <f t="shared" si="2"/>
        <v>0</v>
      </c>
      <c r="H36" s="97">
        <v>0</v>
      </c>
      <c r="I36" s="98">
        <v>0</v>
      </c>
      <c r="J36" s="128">
        <f>I36/7.5345</f>
        <v>0</v>
      </c>
      <c r="K36" s="98">
        <v>0</v>
      </c>
      <c r="L36" s="128">
        <f t="shared" si="3"/>
        <v>0</v>
      </c>
      <c r="M36" s="31"/>
    </row>
    <row r="37" spans="1:13" ht="30" customHeight="1">
      <c r="A37" s="59">
        <v>711</v>
      </c>
      <c r="B37" s="57" t="s">
        <v>192</v>
      </c>
      <c r="C37" s="160">
        <v>0</v>
      </c>
      <c r="D37" s="160">
        <f t="shared" si="0"/>
        <v>0</v>
      </c>
      <c r="E37" s="38">
        <v>0</v>
      </c>
      <c r="F37" s="161">
        <f t="shared" si="1"/>
        <v>0</v>
      </c>
      <c r="G37" s="128">
        <f t="shared" si="2"/>
        <v>0</v>
      </c>
      <c r="H37" s="162">
        <v>0</v>
      </c>
      <c r="I37" s="38"/>
      <c r="J37" s="161"/>
      <c r="K37" s="38"/>
      <c r="L37" s="161">
        <f t="shared" si="3"/>
        <v>0</v>
      </c>
      <c r="M37" s="163"/>
    </row>
    <row r="38" spans="1:13" s="25" customFormat="1" ht="30" customHeight="1">
      <c r="A38" s="60">
        <v>72</v>
      </c>
      <c r="B38" s="58" t="s">
        <v>193</v>
      </c>
      <c r="C38" s="159">
        <v>0</v>
      </c>
      <c r="D38" s="159">
        <f t="shared" si="0"/>
        <v>0</v>
      </c>
      <c r="E38" s="98">
        <v>0</v>
      </c>
      <c r="F38" s="128">
        <f t="shared" si="1"/>
        <v>0</v>
      </c>
      <c r="G38" s="128">
        <f t="shared" si="2"/>
        <v>0</v>
      </c>
      <c r="H38" s="97">
        <v>0</v>
      </c>
      <c r="I38" s="98">
        <v>0</v>
      </c>
      <c r="J38" s="128">
        <f>I38/7.5345</f>
        <v>0</v>
      </c>
      <c r="K38" s="98">
        <v>0</v>
      </c>
      <c r="L38" s="128">
        <f t="shared" si="3"/>
        <v>0</v>
      </c>
      <c r="M38" s="31"/>
    </row>
    <row r="39" spans="1:13" ht="30" customHeight="1">
      <c r="A39" s="59">
        <v>721</v>
      </c>
      <c r="B39" s="57" t="s">
        <v>194</v>
      </c>
      <c r="C39" s="160">
        <v>0</v>
      </c>
      <c r="D39" s="160">
        <f t="shared" si="0"/>
        <v>0</v>
      </c>
      <c r="E39" s="38">
        <v>0</v>
      </c>
      <c r="F39" s="161">
        <f t="shared" si="1"/>
        <v>0</v>
      </c>
      <c r="G39" s="128">
        <f t="shared" si="2"/>
        <v>0</v>
      </c>
      <c r="H39" s="162">
        <v>0</v>
      </c>
      <c r="I39" s="38"/>
      <c r="J39" s="161"/>
      <c r="K39" s="38"/>
      <c r="L39" s="161">
        <f t="shared" si="3"/>
        <v>0</v>
      </c>
      <c r="M39" s="163"/>
    </row>
    <row r="40" spans="1:13" ht="30" customHeight="1">
      <c r="A40" s="59">
        <v>722</v>
      </c>
      <c r="B40" s="57" t="s">
        <v>195</v>
      </c>
      <c r="C40" s="160">
        <v>0</v>
      </c>
      <c r="D40" s="160">
        <f t="shared" si="0"/>
        <v>0</v>
      </c>
      <c r="E40" s="38">
        <v>0</v>
      </c>
      <c r="F40" s="161">
        <f t="shared" si="1"/>
        <v>0</v>
      </c>
      <c r="G40" s="128">
        <f t="shared" si="2"/>
        <v>0</v>
      </c>
      <c r="H40" s="162">
        <v>0</v>
      </c>
      <c r="I40" s="38"/>
      <c r="J40" s="161"/>
      <c r="K40" s="38"/>
      <c r="L40" s="161">
        <f t="shared" si="3"/>
        <v>0</v>
      </c>
      <c r="M40" s="163"/>
    </row>
    <row r="41" spans="1:13" ht="30" customHeight="1">
      <c r="A41" s="62">
        <v>723</v>
      </c>
      <c r="B41" s="63" t="s">
        <v>196</v>
      </c>
      <c r="C41" s="160">
        <v>0</v>
      </c>
      <c r="D41" s="160">
        <f t="shared" si="0"/>
        <v>0</v>
      </c>
      <c r="E41" s="99">
        <v>0</v>
      </c>
      <c r="F41" s="161">
        <f t="shared" si="1"/>
        <v>0</v>
      </c>
      <c r="G41" s="128">
        <f t="shared" si="2"/>
        <v>0</v>
      </c>
      <c r="H41" s="166">
        <v>0</v>
      </c>
      <c r="I41" s="99"/>
      <c r="J41" s="161"/>
      <c r="K41" s="99"/>
      <c r="L41" s="161">
        <f t="shared" si="3"/>
        <v>0</v>
      </c>
      <c r="M41" s="163"/>
    </row>
    <row r="42" spans="1:13" s="25" customFormat="1" ht="30" customHeight="1">
      <c r="A42" s="66">
        <v>8</v>
      </c>
      <c r="B42" s="67" t="s">
        <v>197</v>
      </c>
      <c r="C42" s="158">
        <v>0</v>
      </c>
      <c r="D42" s="158">
        <f t="shared" si="0"/>
        <v>0</v>
      </c>
      <c r="E42" s="96">
        <v>0</v>
      </c>
      <c r="F42" s="96">
        <f t="shared" si="1"/>
        <v>0</v>
      </c>
      <c r="G42" s="96">
        <f t="shared" si="2"/>
        <v>0</v>
      </c>
      <c r="H42" s="96">
        <v>0</v>
      </c>
      <c r="I42" s="96">
        <v>0</v>
      </c>
      <c r="J42" s="96">
        <f>I42/7.5345</f>
        <v>0</v>
      </c>
      <c r="K42" s="96">
        <v>0</v>
      </c>
      <c r="L42" s="96">
        <f t="shared" si="3"/>
        <v>0</v>
      </c>
      <c r="M42" s="31"/>
    </row>
    <row r="43" spans="1:13" s="25" customFormat="1" ht="30" customHeight="1">
      <c r="A43" s="64">
        <v>81</v>
      </c>
      <c r="B43" s="58" t="s">
        <v>198</v>
      </c>
      <c r="C43" s="159">
        <v>0</v>
      </c>
      <c r="D43" s="159">
        <f t="shared" si="0"/>
        <v>0</v>
      </c>
      <c r="E43" s="37">
        <v>0</v>
      </c>
      <c r="F43" s="128">
        <f t="shared" si="1"/>
        <v>0</v>
      </c>
      <c r="G43" s="128">
        <f t="shared" si="2"/>
        <v>0</v>
      </c>
      <c r="H43" s="96">
        <v>0</v>
      </c>
      <c r="I43" s="37">
        <v>0</v>
      </c>
      <c r="J43" s="128">
        <f>I43/7.5345</f>
        <v>0</v>
      </c>
      <c r="K43" s="37">
        <v>0</v>
      </c>
      <c r="L43" s="128">
        <f t="shared" si="3"/>
        <v>0</v>
      </c>
      <c r="M43" s="31"/>
    </row>
    <row r="44" spans="1:13" ht="30" customHeight="1">
      <c r="A44" s="65">
        <v>818</v>
      </c>
      <c r="B44" s="57" t="s">
        <v>199</v>
      </c>
      <c r="C44" s="159">
        <v>0</v>
      </c>
      <c r="D44" s="159">
        <f t="shared" si="0"/>
        <v>0</v>
      </c>
      <c r="E44" s="38">
        <v>0</v>
      </c>
      <c r="F44" s="128">
        <f t="shared" si="1"/>
        <v>0</v>
      </c>
      <c r="G44" s="128">
        <f t="shared" si="2"/>
        <v>0</v>
      </c>
      <c r="H44" s="96">
        <v>0</v>
      </c>
      <c r="I44" s="38"/>
      <c r="J44" s="128"/>
      <c r="K44" s="38"/>
      <c r="L44" s="128">
        <f t="shared" si="3"/>
        <v>0</v>
      </c>
      <c r="M44" s="31"/>
    </row>
    <row r="45" spans="1:13" s="25" customFormat="1" ht="30" customHeight="1">
      <c r="A45" s="64">
        <v>83</v>
      </c>
      <c r="B45" s="58" t="s">
        <v>200</v>
      </c>
      <c r="C45" s="159">
        <v>0</v>
      </c>
      <c r="D45" s="159">
        <f t="shared" si="0"/>
        <v>0</v>
      </c>
      <c r="E45" s="37">
        <v>0</v>
      </c>
      <c r="F45" s="128">
        <f t="shared" si="1"/>
        <v>0</v>
      </c>
      <c r="G45" s="128">
        <f t="shared" si="2"/>
        <v>0</v>
      </c>
      <c r="H45" s="96">
        <v>0</v>
      </c>
      <c r="I45" s="37">
        <v>0</v>
      </c>
      <c r="J45" s="128">
        <f>I45/7.5345</f>
        <v>0</v>
      </c>
      <c r="K45" s="37">
        <v>0</v>
      </c>
      <c r="L45" s="128">
        <f t="shared" si="3"/>
        <v>0</v>
      </c>
      <c r="M45" s="31"/>
    </row>
    <row r="46" spans="1:13" ht="30" customHeight="1">
      <c r="A46" s="65">
        <v>832</v>
      </c>
      <c r="B46" s="57" t="s">
        <v>201</v>
      </c>
      <c r="C46" s="159">
        <v>0</v>
      </c>
      <c r="D46" s="159">
        <f t="shared" si="0"/>
        <v>0</v>
      </c>
      <c r="E46" s="38">
        <v>0</v>
      </c>
      <c r="F46" s="128">
        <f t="shared" si="1"/>
        <v>0</v>
      </c>
      <c r="G46" s="128">
        <f t="shared" si="2"/>
        <v>0</v>
      </c>
      <c r="H46" s="96">
        <v>0</v>
      </c>
      <c r="I46" s="38"/>
      <c r="J46" s="128"/>
      <c r="K46" s="38"/>
      <c r="L46" s="128">
        <f t="shared" si="3"/>
        <v>0</v>
      </c>
      <c r="M46" s="31"/>
    </row>
    <row r="47" spans="1:13" s="25" customFormat="1" ht="30" customHeight="1">
      <c r="A47" s="64">
        <v>84</v>
      </c>
      <c r="B47" s="58" t="s">
        <v>202</v>
      </c>
      <c r="C47" s="159">
        <v>0</v>
      </c>
      <c r="D47" s="159">
        <f t="shared" si="0"/>
        <v>0</v>
      </c>
      <c r="E47" s="37">
        <v>0</v>
      </c>
      <c r="F47" s="128">
        <f t="shared" si="1"/>
        <v>0</v>
      </c>
      <c r="G47" s="128">
        <f t="shared" si="2"/>
        <v>0</v>
      </c>
      <c r="H47" s="96">
        <v>0</v>
      </c>
      <c r="I47" s="37">
        <v>0</v>
      </c>
      <c r="J47" s="128">
        <f>I47/7.5345</f>
        <v>0</v>
      </c>
      <c r="K47" s="37">
        <v>0</v>
      </c>
      <c r="L47" s="128">
        <f t="shared" si="3"/>
        <v>0</v>
      </c>
      <c r="M47" s="31"/>
    </row>
    <row r="48" spans="1:13" ht="30" customHeight="1">
      <c r="A48" s="65">
        <v>844</v>
      </c>
      <c r="B48" s="57" t="s">
        <v>203</v>
      </c>
      <c r="C48" s="159">
        <v>0</v>
      </c>
      <c r="D48" s="159">
        <f t="shared" si="0"/>
        <v>0</v>
      </c>
      <c r="E48" s="38">
        <v>0</v>
      </c>
      <c r="F48" s="128">
        <f t="shared" si="1"/>
        <v>0</v>
      </c>
      <c r="G48" s="128">
        <f t="shared" si="2"/>
        <v>0</v>
      </c>
      <c r="H48" s="96">
        <v>0</v>
      </c>
      <c r="I48" s="38"/>
      <c r="J48" s="128"/>
      <c r="K48" s="38"/>
      <c r="L48" s="128">
        <f t="shared" si="3"/>
        <v>0</v>
      </c>
      <c r="M48" s="31"/>
    </row>
    <row r="49" spans="1:12" ht="30" customHeight="1">
      <c r="A49" s="72" t="s">
        <v>77</v>
      </c>
      <c r="B49" s="73"/>
      <c r="C49" s="158">
        <f>SUM(C4)</f>
        <v>3381620.7499999995</v>
      </c>
      <c r="D49" s="158">
        <f t="shared" si="0"/>
        <v>448818.202933174</v>
      </c>
      <c r="E49" s="100">
        <f>SUM(E4,E35)</f>
        <v>3161107.0399999996</v>
      </c>
      <c r="F49" s="96">
        <f t="shared" si="1"/>
        <v>419551.00404804555</v>
      </c>
      <c r="G49" s="96">
        <f t="shared" si="2"/>
        <v>64476.64595195447</v>
      </c>
      <c r="H49" s="96">
        <f>SUM(H4)</f>
        <v>484027.65</v>
      </c>
      <c r="I49" s="100">
        <f>SUM(I4)</f>
        <v>2860171.56</v>
      </c>
      <c r="J49" s="96">
        <f>I49/7.5345</f>
        <v>379610.0019908421</v>
      </c>
      <c r="K49" s="100">
        <f>SUM(K4)</f>
        <v>2860171.56</v>
      </c>
      <c r="L49" s="96">
        <f t="shared" si="3"/>
        <v>379610.0019908421</v>
      </c>
    </row>
    <row r="50" spans="1:12" ht="30" customHeight="1">
      <c r="A50" s="54"/>
      <c r="B50" s="33"/>
      <c r="C50" s="33"/>
      <c r="D50" s="33"/>
      <c r="E50" s="44"/>
      <c r="F50" s="44"/>
      <c r="G50" s="44"/>
      <c r="H50" s="151"/>
      <c r="I50" s="44"/>
      <c r="J50" s="44"/>
      <c r="K50" s="44"/>
      <c r="L50" s="44"/>
    </row>
    <row r="51" spans="1:12" s="36" customFormat="1" ht="20.25" customHeight="1">
      <c r="A51" s="187" t="s">
        <v>146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</row>
    <row r="52" spans="1:12" s="103" customFormat="1" ht="44.25" customHeight="1">
      <c r="A52" s="16" t="s">
        <v>208</v>
      </c>
      <c r="B52" s="17" t="s">
        <v>209</v>
      </c>
      <c r="C52" s="17" t="s">
        <v>354</v>
      </c>
      <c r="D52" s="17" t="s">
        <v>355</v>
      </c>
      <c r="E52" s="18" t="s">
        <v>312</v>
      </c>
      <c r="F52" s="18" t="s">
        <v>307</v>
      </c>
      <c r="G52" s="18" t="s">
        <v>369</v>
      </c>
      <c r="H52" s="132" t="s">
        <v>345</v>
      </c>
      <c r="I52" s="18" t="s">
        <v>308</v>
      </c>
      <c r="J52" s="18" t="s">
        <v>314</v>
      </c>
      <c r="K52" s="18" t="s">
        <v>313</v>
      </c>
      <c r="L52" s="18" t="s">
        <v>315</v>
      </c>
    </row>
    <row r="53" spans="1:12" s="36" customFormat="1" ht="12.75">
      <c r="A53" s="186">
        <v>1</v>
      </c>
      <c r="B53" s="186"/>
      <c r="C53" s="16">
        <v>2</v>
      </c>
      <c r="D53" s="16" t="s">
        <v>353</v>
      </c>
      <c r="E53" s="51">
        <v>3</v>
      </c>
      <c r="F53" s="51" t="s">
        <v>346</v>
      </c>
      <c r="G53" s="51">
        <v>4</v>
      </c>
      <c r="H53" s="139">
        <v>5</v>
      </c>
      <c r="I53" s="51">
        <v>6</v>
      </c>
      <c r="J53" s="51" t="s">
        <v>306</v>
      </c>
      <c r="K53" s="51">
        <v>7</v>
      </c>
      <c r="L53" s="51" t="s">
        <v>370</v>
      </c>
    </row>
    <row r="54" spans="1:12" s="36" customFormat="1" ht="20.25" customHeight="1">
      <c r="A54" s="40">
        <v>1</v>
      </c>
      <c r="B54" s="40" t="s">
        <v>147</v>
      </c>
      <c r="C54" s="167">
        <v>674591.19</v>
      </c>
      <c r="D54" s="167">
        <f aca="true" t="shared" si="4" ref="D54:D59">SUM(C54/7.5345)</f>
        <v>89533.63726856459</v>
      </c>
      <c r="E54" s="32">
        <v>644975.82</v>
      </c>
      <c r="F54" s="32">
        <f aca="true" t="shared" si="5" ref="F54:F59">E54/7.5345</f>
        <v>85603.00218992632</v>
      </c>
      <c r="G54" s="32">
        <f aca="true" t="shared" si="6" ref="G54:G59">SUM(H54-F54)</f>
        <v>14211.017810073681</v>
      </c>
      <c r="H54" s="135">
        <v>99814.02</v>
      </c>
      <c r="I54" s="32">
        <v>347280.18</v>
      </c>
      <c r="J54" s="32">
        <f aca="true" t="shared" si="7" ref="J54:J59">I54/7.5345</f>
        <v>46092.00079633685</v>
      </c>
      <c r="K54" s="32">
        <v>347280.18</v>
      </c>
      <c r="L54" s="32">
        <f aca="true" t="shared" si="8" ref="L54:L59">K54/7.5345</f>
        <v>46092.00079633685</v>
      </c>
    </row>
    <row r="55" spans="1:12" s="36" customFormat="1" ht="20.25" customHeight="1">
      <c r="A55" s="40">
        <v>2</v>
      </c>
      <c r="B55" s="40" t="s">
        <v>151</v>
      </c>
      <c r="C55" s="167">
        <v>396.15</v>
      </c>
      <c r="D55" s="167">
        <f t="shared" si="4"/>
        <v>52.578140553454105</v>
      </c>
      <c r="E55" s="32">
        <v>0</v>
      </c>
      <c r="F55" s="32">
        <f t="shared" si="5"/>
        <v>0</v>
      </c>
      <c r="G55" s="32">
        <f t="shared" si="6"/>
        <v>0</v>
      </c>
      <c r="H55" s="135">
        <v>0</v>
      </c>
      <c r="I55" s="32">
        <v>0</v>
      </c>
      <c r="J55" s="32">
        <f t="shared" si="7"/>
        <v>0</v>
      </c>
      <c r="K55" s="32">
        <v>0</v>
      </c>
      <c r="L55" s="32">
        <f t="shared" si="8"/>
        <v>0</v>
      </c>
    </row>
    <row r="56" spans="1:12" s="36" customFormat="1" ht="20.25" customHeight="1">
      <c r="A56" s="40">
        <v>3</v>
      </c>
      <c r="B56" s="40" t="s">
        <v>148</v>
      </c>
      <c r="C56" s="167">
        <v>1747.19</v>
      </c>
      <c r="D56" s="167">
        <f t="shared" si="4"/>
        <v>231.8919636339505</v>
      </c>
      <c r="E56" s="32">
        <v>0</v>
      </c>
      <c r="F56" s="32">
        <f t="shared" si="5"/>
        <v>0</v>
      </c>
      <c r="G56" s="32">
        <f t="shared" si="6"/>
        <v>0</v>
      </c>
      <c r="H56" s="135">
        <v>0</v>
      </c>
      <c r="I56" s="32">
        <v>0</v>
      </c>
      <c r="J56" s="32">
        <f t="shared" si="7"/>
        <v>0</v>
      </c>
      <c r="K56" s="32">
        <v>0</v>
      </c>
      <c r="L56" s="32">
        <f t="shared" si="8"/>
        <v>0</v>
      </c>
    </row>
    <row r="57" spans="1:12" s="36" customFormat="1" ht="20.25" customHeight="1">
      <c r="A57" s="40">
        <v>4</v>
      </c>
      <c r="B57" s="40" t="s">
        <v>149</v>
      </c>
      <c r="C57" s="167">
        <v>10784.3</v>
      </c>
      <c r="D57" s="167">
        <f t="shared" si="4"/>
        <v>1431.3225827858516</v>
      </c>
      <c r="E57" s="32">
        <v>28736.58</v>
      </c>
      <c r="F57" s="32">
        <f t="shared" si="5"/>
        <v>3813.9996018315746</v>
      </c>
      <c r="G57" s="32">
        <f t="shared" si="6"/>
        <v>-2613.9996018315746</v>
      </c>
      <c r="H57" s="135">
        <v>1200</v>
      </c>
      <c r="I57" s="32">
        <v>28736.58</v>
      </c>
      <c r="J57" s="32">
        <f t="shared" si="7"/>
        <v>3813.9996018315746</v>
      </c>
      <c r="K57" s="32">
        <v>28736.58</v>
      </c>
      <c r="L57" s="32">
        <f t="shared" si="8"/>
        <v>3813.9996018315746</v>
      </c>
    </row>
    <row r="58" spans="1:12" s="36" customFormat="1" ht="20.25" customHeight="1">
      <c r="A58" s="40">
        <v>5</v>
      </c>
      <c r="B58" s="40" t="s">
        <v>150</v>
      </c>
      <c r="C58" s="167">
        <v>2694101.92</v>
      </c>
      <c r="D58" s="167">
        <f t="shared" si="4"/>
        <v>357568.7729776362</v>
      </c>
      <c r="E58" s="32">
        <v>2487394.64</v>
      </c>
      <c r="F58" s="32">
        <f t="shared" si="5"/>
        <v>330134.0022562877</v>
      </c>
      <c r="G58" s="32">
        <f t="shared" si="6"/>
        <v>52879.62774371228</v>
      </c>
      <c r="H58" s="135">
        <v>383013.63</v>
      </c>
      <c r="I58" s="32">
        <v>2484154.8</v>
      </c>
      <c r="J58" s="32">
        <f t="shared" si="7"/>
        <v>329704.00159267365</v>
      </c>
      <c r="K58" s="32">
        <v>2484154.8</v>
      </c>
      <c r="L58" s="32">
        <f t="shared" si="8"/>
        <v>329704.00159267365</v>
      </c>
    </row>
    <row r="59" spans="1:12" s="39" customFormat="1" ht="20.25" customHeight="1">
      <c r="A59" s="40"/>
      <c r="B59" s="42" t="s">
        <v>152</v>
      </c>
      <c r="C59" s="167">
        <f>SUM(C54:C58)</f>
        <v>3381620.75</v>
      </c>
      <c r="D59" s="167">
        <f t="shared" si="4"/>
        <v>448818.20293317403</v>
      </c>
      <c r="E59" s="43">
        <f>SUM(E54:E58)</f>
        <v>3161107.04</v>
      </c>
      <c r="F59" s="32">
        <f t="shared" si="5"/>
        <v>419551.00404804567</v>
      </c>
      <c r="G59" s="32">
        <f t="shared" si="6"/>
        <v>64476.64595195436</v>
      </c>
      <c r="H59" s="135">
        <f>SUM(H54:H58)</f>
        <v>484027.65</v>
      </c>
      <c r="I59" s="43">
        <f>SUM(I54:I58)</f>
        <v>2860171.5599999996</v>
      </c>
      <c r="J59" s="32">
        <f t="shared" si="7"/>
        <v>379610.00199084205</v>
      </c>
      <c r="K59" s="43">
        <f>SUM(K54:K58)</f>
        <v>2860171.5599999996</v>
      </c>
      <c r="L59" s="32">
        <f t="shared" si="8"/>
        <v>379610.00199084205</v>
      </c>
    </row>
    <row r="60" spans="1:12" s="39" customFormat="1" ht="12.75">
      <c r="A60" s="41"/>
      <c r="B60" s="34"/>
      <c r="C60" s="34"/>
      <c r="D60" s="34"/>
      <c r="E60" s="47"/>
      <c r="F60" s="47"/>
      <c r="G60" s="47"/>
      <c r="H60" s="150"/>
      <c r="I60" s="47"/>
      <c r="J60" s="47"/>
      <c r="K60" s="47"/>
      <c r="L60" s="47"/>
    </row>
  </sheetData>
  <sheetProtection/>
  <mergeCells count="4">
    <mergeCell ref="A1:L1"/>
    <mergeCell ref="A53:B53"/>
    <mergeCell ref="A51:L51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5"/>
  <sheetViews>
    <sheetView zoomScale="110" zoomScaleNormal="110" zoomScalePageLayoutView="0" workbookViewId="0" topLeftCell="A1">
      <selection activeCell="H95" sqref="H95"/>
    </sheetView>
  </sheetViews>
  <sheetFormatPr defaultColWidth="9.140625" defaultRowHeight="12.75"/>
  <cols>
    <col min="1" max="1" width="9.28125" style="56" customWidth="1"/>
    <col min="2" max="2" width="42.28125" style="14" customWidth="1"/>
    <col min="3" max="3" width="15.57421875" style="14" customWidth="1"/>
    <col min="4" max="4" width="14.421875" style="14" customWidth="1"/>
    <col min="5" max="7" width="15.57421875" style="15" customWidth="1"/>
    <col min="8" max="8" width="15.57421875" style="136" customWidth="1"/>
    <col min="9" max="9" width="15.7109375" style="15" customWidth="1"/>
    <col min="10" max="10" width="15.57421875" style="15" customWidth="1"/>
    <col min="11" max="12" width="15.00390625" style="15" customWidth="1"/>
    <col min="13" max="15" width="15.28125" style="14" customWidth="1"/>
    <col min="16" max="19" width="15.140625" style="14" customWidth="1"/>
    <col min="20" max="20" width="16.7109375" style="14" hidden="1" customWidth="1"/>
    <col min="21" max="21" width="16.421875" style="14" hidden="1" customWidth="1"/>
    <col min="22" max="22" width="12.57421875" style="14" hidden="1" customWidth="1"/>
    <col min="23" max="23" width="15.140625" style="14" customWidth="1"/>
    <col min="24" max="16384" width="9.140625" style="14" customWidth="1"/>
  </cols>
  <sheetData>
    <row r="1" spans="1:12" ht="22.5" customHeight="1">
      <c r="A1" s="191" t="s">
        <v>347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8" customFormat="1" ht="38.25">
      <c r="A2" s="53" t="s">
        <v>78</v>
      </c>
      <c r="B2" s="17" t="s">
        <v>66</v>
      </c>
      <c r="C2" s="17" t="s">
        <v>356</v>
      </c>
      <c r="D2" s="17" t="s">
        <v>355</v>
      </c>
      <c r="E2" s="18" t="s">
        <v>340</v>
      </c>
      <c r="F2" s="18" t="s">
        <v>341</v>
      </c>
      <c r="G2" s="18" t="s">
        <v>369</v>
      </c>
      <c r="H2" s="132" t="s">
        <v>342</v>
      </c>
      <c r="I2" s="18" t="s">
        <v>317</v>
      </c>
      <c r="J2" s="18" t="s">
        <v>314</v>
      </c>
      <c r="K2" s="18" t="s">
        <v>310</v>
      </c>
      <c r="L2" s="18" t="s">
        <v>318</v>
      </c>
    </row>
    <row r="3" spans="1:12" s="52" customFormat="1" ht="12.75">
      <c r="A3" s="192">
        <v>1</v>
      </c>
      <c r="B3" s="193"/>
      <c r="C3" s="153">
        <v>2</v>
      </c>
      <c r="D3" s="153" t="s">
        <v>353</v>
      </c>
      <c r="E3" s="20">
        <v>3</v>
      </c>
      <c r="F3" s="20" t="s">
        <v>346</v>
      </c>
      <c r="G3" s="20">
        <v>4</v>
      </c>
      <c r="H3" s="133">
        <v>5</v>
      </c>
      <c r="I3" s="20">
        <v>6</v>
      </c>
      <c r="J3" s="20" t="s">
        <v>306</v>
      </c>
      <c r="K3" s="20">
        <v>7</v>
      </c>
      <c r="L3" s="20" t="s">
        <v>370</v>
      </c>
    </row>
    <row r="4" spans="1:12" ht="12.75">
      <c r="A4" s="70">
        <v>3</v>
      </c>
      <c r="B4" s="74" t="s">
        <v>290</v>
      </c>
      <c r="C4" s="158">
        <f>SUM(C5,C15,C46,C55,C58)</f>
        <v>3458613.5300000003</v>
      </c>
      <c r="D4" s="158">
        <f>SUM(C4/7.5345)</f>
        <v>459036.9009224235</v>
      </c>
      <c r="E4" s="68">
        <f>SUM(E5,E15,E46,E55)</f>
        <v>3152336.87</v>
      </c>
      <c r="F4" s="68">
        <f>E4/7.5345</f>
        <v>418387.00245537196</v>
      </c>
      <c r="G4" s="68">
        <f>SUM(H4-F4)</f>
        <v>63902.14754462807</v>
      </c>
      <c r="H4" s="68">
        <f>SUM(H5,H15,H46,H50,H55,H58)</f>
        <v>482289.15</v>
      </c>
      <c r="I4" s="68">
        <f>SUM(I5,I15,I46,I55)</f>
        <v>2853058.98</v>
      </c>
      <c r="J4" s="68">
        <f>I4/7.5345</f>
        <v>378666.0003981684</v>
      </c>
      <c r="K4" s="68">
        <f>SUM(K5,K15,K46,K55)</f>
        <v>2853058.98</v>
      </c>
      <c r="L4" s="68">
        <f>K4/7.5345</f>
        <v>378666.0003981684</v>
      </c>
    </row>
    <row r="5" spans="1:12" ht="12.75">
      <c r="A5" s="22">
        <v>31</v>
      </c>
      <c r="B5" s="49" t="s">
        <v>79</v>
      </c>
      <c r="C5" s="159">
        <f>SUM(C6,C10,C12)</f>
        <v>2728652.72</v>
      </c>
      <c r="D5" s="159">
        <f aca="true" t="shared" si="0" ref="D5:D68">SUM(C5/7.5345)</f>
        <v>362154.4521866083</v>
      </c>
      <c r="E5" s="24">
        <f>SUM(E6,E10,E12)</f>
        <v>2455772.3400000003</v>
      </c>
      <c r="F5" s="125">
        <f aca="true" t="shared" si="1" ref="F5:F67">E5/7.5345</f>
        <v>325937.00179175794</v>
      </c>
      <c r="G5" s="125">
        <f>SUM(H5-F5)</f>
        <v>35781.148208242084</v>
      </c>
      <c r="H5" s="68">
        <f>SUM(H6,H10,H12)</f>
        <v>361718.15</v>
      </c>
      <c r="I5" s="125">
        <v>2182624.07</v>
      </c>
      <c r="J5" s="125">
        <f>I5/7.5345</f>
        <v>289683.99628376134</v>
      </c>
      <c r="K5" s="24">
        <v>2182624.07</v>
      </c>
      <c r="L5" s="125">
        <f>K5/7.5345</f>
        <v>289683.99628376134</v>
      </c>
    </row>
    <row r="6" spans="1:12" ht="12.75">
      <c r="A6" s="22">
        <v>311</v>
      </c>
      <c r="B6" s="49" t="s">
        <v>80</v>
      </c>
      <c r="C6" s="159">
        <f>SUM(C7:C9)</f>
        <v>2227459.98</v>
      </c>
      <c r="D6" s="159">
        <f t="shared" si="0"/>
        <v>295634.74417678674</v>
      </c>
      <c r="E6" s="24">
        <f>SUM(E7:E9)</f>
        <v>2020037.1400000001</v>
      </c>
      <c r="F6" s="125">
        <f t="shared" si="1"/>
        <v>268105.0023226492</v>
      </c>
      <c r="G6" s="125">
        <f aca="true" t="shared" si="2" ref="G6:G69">SUM(H6-F6)</f>
        <v>25175.677677350817</v>
      </c>
      <c r="H6" s="68">
        <f>SUM(H7:H9)</f>
        <v>293280.68</v>
      </c>
      <c r="I6" s="125"/>
      <c r="J6" s="125"/>
      <c r="K6" s="24"/>
      <c r="L6" s="125"/>
    </row>
    <row r="7" spans="1:12" ht="12.75">
      <c r="A7" s="26">
        <v>3111</v>
      </c>
      <c r="B7" s="27" t="s">
        <v>81</v>
      </c>
      <c r="C7" s="160">
        <v>2154703.6</v>
      </c>
      <c r="D7" s="160">
        <f t="shared" si="0"/>
        <v>285978.31309310504</v>
      </c>
      <c r="E7" s="28">
        <v>1955037.01</v>
      </c>
      <c r="F7" s="126">
        <f t="shared" si="1"/>
        <v>259478.00252173335</v>
      </c>
      <c r="G7" s="125">
        <f t="shared" si="2"/>
        <v>25175.677478266647</v>
      </c>
      <c r="H7" s="134">
        <v>284653.68</v>
      </c>
      <c r="I7" s="126"/>
      <c r="J7" s="126"/>
      <c r="K7" s="28"/>
      <c r="L7" s="126"/>
    </row>
    <row r="8" spans="1:12" ht="12.75">
      <c r="A8" s="26">
        <v>3113</v>
      </c>
      <c r="B8" s="27" t="s">
        <v>126</v>
      </c>
      <c r="C8" s="160">
        <v>28597.44</v>
      </c>
      <c r="D8" s="160">
        <f t="shared" si="0"/>
        <v>3795.5325502687633</v>
      </c>
      <c r="E8" s="28">
        <v>19996.57</v>
      </c>
      <c r="F8" s="126">
        <f t="shared" si="1"/>
        <v>2654.0009290596586</v>
      </c>
      <c r="G8" s="125">
        <f t="shared" si="2"/>
        <v>-0.0009290596585742605</v>
      </c>
      <c r="H8" s="134">
        <v>2654</v>
      </c>
      <c r="I8" s="126"/>
      <c r="J8" s="126"/>
      <c r="K8" s="28"/>
      <c r="L8" s="126"/>
    </row>
    <row r="9" spans="1:12" ht="12.75">
      <c r="A9" s="26">
        <v>3114</v>
      </c>
      <c r="B9" s="27" t="s">
        <v>127</v>
      </c>
      <c r="C9" s="160">
        <v>44158.94</v>
      </c>
      <c r="D9" s="160">
        <f t="shared" si="0"/>
        <v>5860.898533412967</v>
      </c>
      <c r="E9" s="28">
        <v>45003.56</v>
      </c>
      <c r="F9" s="126">
        <f t="shared" si="1"/>
        <v>5972.998871856128</v>
      </c>
      <c r="G9" s="125">
        <f t="shared" si="2"/>
        <v>0.0011281438719379366</v>
      </c>
      <c r="H9" s="134">
        <v>5973</v>
      </c>
      <c r="I9" s="126"/>
      <c r="J9" s="126"/>
      <c r="K9" s="28"/>
      <c r="L9" s="126"/>
    </row>
    <row r="10" spans="1:12" ht="12.75">
      <c r="A10" s="22">
        <v>312</v>
      </c>
      <c r="B10" s="49" t="s">
        <v>82</v>
      </c>
      <c r="C10" s="159">
        <v>132295.29</v>
      </c>
      <c r="D10" s="159">
        <f t="shared" si="0"/>
        <v>17558.602428827395</v>
      </c>
      <c r="E10" s="24">
        <v>99997.89</v>
      </c>
      <c r="F10" s="125">
        <f t="shared" si="1"/>
        <v>13272.00079633685</v>
      </c>
      <c r="G10" s="125">
        <f t="shared" si="2"/>
        <v>7453.99920366315</v>
      </c>
      <c r="H10" s="68">
        <v>20726</v>
      </c>
      <c r="I10" s="125"/>
      <c r="J10" s="125"/>
      <c r="K10" s="24"/>
      <c r="L10" s="125"/>
    </row>
    <row r="11" spans="1:12" ht="12.75">
      <c r="A11" s="26" t="s">
        <v>4</v>
      </c>
      <c r="B11" s="50" t="s">
        <v>82</v>
      </c>
      <c r="C11" s="160">
        <v>132295.29</v>
      </c>
      <c r="D11" s="160">
        <f t="shared" si="0"/>
        <v>17558.602428827395</v>
      </c>
      <c r="E11" s="28">
        <v>99997.89</v>
      </c>
      <c r="F11" s="126">
        <f t="shared" si="1"/>
        <v>13272.00079633685</v>
      </c>
      <c r="G11" s="125">
        <f t="shared" si="2"/>
        <v>7453.99920366315</v>
      </c>
      <c r="H11" s="134">
        <v>20726</v>
      </c>
      <c r="I11" s="126"/>
      <c r="J11" s="126"/>
      <c r="K11" s="28"/>
      <c r="L11" s="126"/>
    </row>
    <row r="12" spans="1:12" ht="12.75">
      <c r="A12" s="22">
        <v>313</v>
      </c>
      <c r="B12" s="49" t="s">
        <v>83</v>
      </c>
      <c r="C12" s="159">
        <v>368897.45</v>
      </c>
      <c r="D12" s="159">
        <f t="shared" si="0"/>
        <v>48961.105580994095</v>
      </c>
      <c r="E12" s="24">
        <f>SUM(E13:E14)</f>
        <v>335737.31</v>
      </c>
      <c r="F12" s="125">
        <f t="shared" si="1"/>
        <v>44559.998672771915</v>
      </c>
      <c r="G12" s="125">
        <f t="shared" si="2"/>
        <v>3151.471327228086</v>
      </c>
      <c r="H12" s="68">
        <f>SUM(H13:H14)</f>
        <v>47711.47</v>
      </c>
      <c r="I12" s="125"/>
      <c r="J12" s="125"/>
      <c r="K12" s="24"/>
      <c r="L12" s="125"/>
    </row>
    <row r="13" spans="1:12" ht="12.75">
      <c r="A13" s="26">
        <v>3132</v>
      </c>
      <c r="B13" s="50" t="s">
        <v>84</v>
      </c>
      <c r="C13" s="160">
        <v>368755.78</v>
      </c>
      <c r="D13" s="160">
        <f t="shared" si="0"/>
        <v>48942.302740725994</v>
      </c>
      <c r="E13" s="28">
        <v>334735.22</v>
      </c>
      <c r="F13" s="126">
        <f t="shared" si="1"/>
        <v>44426.998473687694</v>
      </c>
      <c r="G13" s="125">
        <f t="shared" si="2"/>
        <v>3253.001526312306</v>
      </c>
      <c r="H13" s="134">
        <v>47680</v>
      </c>
      <c r="I13" s="126"/>
      <c r="J13" s="126"/>
      <c r="K13" s="28"/>
      <c r="L13" s="126"/>
    </row>
    <row r="14" spans="1:12" ht="25.5">
      <c r="A14" s="26">
        <v>3133</v>
      </c>
      <c r="B14" s="50" t="s">
        <v>85</v>
      </c>
      <c r="C14" s="160">
        <v>141.67</v>
      </c>
      <c r="D14" s="160">
        <f t="shared" si="0"/>
        <v>18.80284026810007</v>
      </c>
      <c r="E14" s="28">
        <v>1002.09</v>
      </c>
      <c r="F14" s="126">
        <f t="shared" si="1"/>
        <v>133.00019908421262</v>
      </c>
      <c r="G14" s="125">
        <f t="shared" si="2"/>
        <v>-101.53019908421263</v>
      </c>
      <c r="H14" s="134">
        <v>31.47</v>
      </c>
      <c r="I14" s="126"/>
      <c r="J14" s="126"/>
      <c r="K14" s="28"/>
      <c r="L14" s="126"/>
    </row>
    <row r="15" spans="1:12" ht="12.75">
      <c r="A15" s="22">
        <v>32</v>
      </c>
      <c r="B15" s="49" t="s">
        <v>86</v>
      </c>
      <c r="C15" s="159">
        <f>SUM(C16,C21,C28,C39)</f>
        <v>424411.64999999997</v>
      </c>
      <c r="D15" s="159">
        <f t="shared" si="0"/>
        <v>56329.10611188532</v>
      </c>
      <c r="E15" s="24">
        <f>SUM(E16,E21,E28,E39)</f>
        <v>372641.32</v>
      </c>
      <c r="F15" s="125">
        <f t="shared" si="1"/>
        <v>49458.00252173336</v>
      </c>
      <c r="G15" s="125">
        <f t="shared" si="2"/>
        <v>11961.287478266633</v>
      </c>
      <c r="H15" s="68">
        <f>SUM(H16,H21,H28,H37,H39)</f>
        <v>61419.28999999999</v>
      </c>
      <c r="I15" s="125">
        <v>346511.7</v>
      </c>
      <c r="J15" s="125">
        <f>I15/7.5345</f>
        <v>45990.00597252638</v>
      </c>
      <c r="K15" s="24">
        <v>346511.7</v>
      </c>
      <c r="L15" s="125">
        <f>K15/7.5345</f>
        <v>45990.00597252638</v>
      </c>
    </row>
    <row r="16" spans="1:12" ht="12.75">
      <c r="A16" s="22">
        <v>321</v>
      </c>
      <c r="B16" s="49" t="s">
        <v>87</v>
      </c>
      <c r="C16" s="159">
        <f>SUM(C17:C19)</f>
        <v>158063.38</v>
      </c>
      <c r="D16" s="159">
        <f t="shared" si="0"/>
        <v>20978.615701108236</v>
      </c>
      <c r="E16" s="24">
        <f>SUM(E17:E20)</f>
        <v>112881.84999999999</v>
      </c>
      <c r="F16" s="125">
        <f t="shared" si="1"/>
        <v>14981.996151038555</v>
      </c>
      <c r="G16" s="125">
        <f t="shared" si="2"/>
        <v>6687.913848961445</v>
      </c>
      <c r="H16" s="68">
        <f>SUM(H17:H20)</f>
        <v>21669.91</v>
      </c>
      <c r="I16" s="125"/>
      <c r="J16" s="125"/>
      <c r="K16" s="24"/>
      <c r="L16" s="125"/>
    </row>
    <row r="17" spans="1:12" ht="12.75">
      <c r="A17" s="26" t="s">
        <v>8</v>
      </c>
      <c r="B17" s="50" t="s">
        <v>88</v>
      </c>
      <c r="C17" s="160">
        <v>9980.88</v>
      </c>
      <c r="D17" s="160">
        <f t="shared" si="0"/>
        <v>1324.6904240493727</v>
      </c>
      <c r="E17" s="28">
        <v>6110.46</v>
      </c>
      <c r="F17" s="126">
        <f t="shared" si="1"/>
        <v>810.9974119052358</v>
      </c>
      <c r="G17" s="125">
        <f t="shared" si="2"/>
        <v>203.00258809476418</v>
      </c>
      <c r="H17" s="134">
        <v>1014</v>
      </c>
      <c r="I17" s="126"/>
      <c r="J17" s="126"/>
      <c r="K17" s="28"/>
      <c r="L17" s="126"/>
    </row>
    <row r="18" spans="1:12" ht="25.5">
      <c r="A18" s="26" t="s">
        <v>7</v>
      </c>
      <c r="B18" s="50" t="s">
        <v>89</v>
      </c>
      <c r="C18" s="160">
        <v>146832.5</v>
      </c>
      <c r="D18" s="160">
        <f t="shared" si="0"/>
        <v>19488.02176654058</v>
      </c>
      <c r="E18" s="28">
        <v>105912.43</v>
      </c>
      <c r="F18" s="126">
        <f t="shared" si="1"/>
        <v>14056.995155617491</v>
      </c>
      <c r="G18" s="125">
        <f t="shared" si="2"/>
        <v>6459.004844382509</v>
      </c>
      <c r="H18" s="134">
        <v>20516</v>
      </c>
      <c r="I18" s="126"/>
      <c r="J18" s="126"/>
      <c r="K18" s="28"/>
      <c r="L18" s="126"/>
    </row>
    <row r="19" spans="1:12" ht="12.75">
      <c r="A19" s="26">
        <v>3213</v>
      </c>
      <c r="B19" s="50" t="s">
        <v>90</v>
      </c>
      <c r="C19" s="160">
        <v>1250</v>
      </c>
      <c r="D19" s="160">
        <f t="shared" si="0"/>
        <v>165.90351051828256</v>
      </c>
      <c r="E19" s="28">
        <v>610.31</v>
      </c>
      <c r="F19" s="126">
        <f t="shared" si="1"/>
        <v>81.00205720353041</v>
      </c>
      <c r="G19" s="125">
        <f t="shared" si="2"/>
        <v>25.907942796469584</v>
      </c>
      <c r="H19" s="134">
        <v>106.91</v>
      </c>
      <c r="I19" s="126"/>
      <c r="J19" s="126"/>
      <c r="K19" s="28"/>
      <c r="L19" s="126"/>
    </row>
    <row r="20" spans="1:12" ht="12.75">
      <c r="A20" s="26">
        <v>3214</v>
      </c>
      <c r="B20" s="50" t="s">
        <v>211</v>
      </c>
      <c r="C20" s="160">
        <v>0</v>
      </c>
      <c r="D20" s="160">
        <f t="shared" si="0"/>
        <v>0</v>
      </c>
      <c r="E20" s="28">
        <v>248.65</v>
      </c>
      <c r="F20" s="126">
        <f t="shared" si="1"/>
        <v>33.00152631229677</v>
      </c>
      <c r="G20" s="125">
        <f t="shared" si="2"/>
        <v>-0.0015263122967681397</v>
      </c>
      <c r="H20" s="134">
        <v>33</v>
      </c>
      <c r="I20" s="126"/>
      <c r="J20" s="126"/>
      <c r="K20" s="28"/>
      <c r="L20" s="126"/>
    </row>
    <row r="21" spans="1:12" ht="12.75">
      <c r="A21" s="22">
        <v>322</v>
      </c>
      <c r="B21" s="49" t="s">
        <v>91</v>
      </c>
      <c r="C21" s="159">
        <f>SUM(C22:C27)</f>
        <v>90578.63</v>
      </c>
      <c r="D21" s="159">
        <f t="shared" si="0"/>
        <v>12021.8501559493</v>
      </c>
      <c r="E21" s="24">
        <f>SUM(E22:E27)</f>
        <v>130279.09000000001</v>
      </c>
      <c r="F21" s="125">
        <f t="shared" si="1"/>
        <v>17291.006702501825</v>
      </c>
      <c r="G21" s="125">
        <f t="shared" si="2"/>
        <v>1.1432974981726147</v>
      </c>
      <c r="H21" s="68">
        <f>SUM(H22:H27)</f>
        <v>17292.149999999998</v>
      </c>
      <c r="I21" s="125"/>
      <c r="J21" s="125"/>
      <c r="K21" s="24"/>
      <c r="L21" s="125"/>
    </row>
    <row r="22" spans="1:12" ht="12.75">
      <c r="A22" s="26" t="s">
        <v>43</v>
      </c>
      <c r="B22" s="50" t="s">
        <v>92</v>
      </c>
      <c r="C22" s="160">
        <v>17540.44</v>
      </c>
      <c r="D22" s="160">
        <f t="shared" si="0"/>
        <v>2328.016457628243</v>
      </c>
      <c r="E22" s="28">
        <v>28276.98</v>
      </c>
      <c r="F22" s="126">
        <f t="shared" si="1"/>
        <v>3753.0001990842125</v>
      </c>
      <c r="G22" s="125">
        <f t="shared" si="2"/>
        <v>-375.0601990842124</v>
      </c>
      <c r="H22" s="134">
        <v>3377.94</v>
      </c>
      <c r="I22" s="126"/>
      <c r="J22" s="126"/>
      <c r="K22" s="28"/>
      <c r="L22" s="126"/>
    </row>
    <row r="23" spans="1:12" ht="12.75">
      <c r="A23" s="26">
        <v>3222</v>
      </c>
      <c r="B23" s="50" t="s">
        <v>93</v>
      </c>
      <c r="C23" s="160">
        <v>12273.24</v>
      </c>
      <c r="D23" s="160">
        <f t="shared" si="0"/>
        <v>1628.938881146725</v>
      </c>
      <c r="E23" s="28">
        <v>30838.73</v>
      </c>
      <c r="F23" s="126">
        <f t="shared" si="1"/>
        <v>4093.002853540381</v>
      </c>
      <c r="G23" s="125">
        <f t="shared" si="2"/>
        <v>361.3571464596189</v>
      </c>
      <c r="H23" s="134">
        <v>4454.36</v>
      </c>
      <c r="I23" s="126"/>
      <c r="J23" s="126"/>
      <c r="K23" s="28"/>
      <c r="L23" s="126"/>
    </row>
    <row r="24" spans="1:12" ht="12.75">
      <c r="A24" s="26" t="s">
        <v>40</v>
      </c>
      <c r="B24" s="50" t="s">
        <v>94</v>
      </c>
      <c r="C24" s="160">
        <v>58760.69</v>
      </c>
      <c r="D24" s="160">
        <f t="shared" si="0"/>
        <v>7798.883801181233</v>
      </c>
      <c r="E24" s="28">
        <v>67448.85</v>
      </c>
      <c r="F24" s="126">
        <f t="shared" si="1"/>
        <v>8952.000796336852</v>
      </c>
      <c r="G24" s="125">
        <f t="shared" si="2"/>
        <v>-0.000796336851635715</v>
      </c>
      <c r="H24" s="134">
        <v>8952</v>
      </c>
      <c r="I24" s="126"/>
      <c r="J24" s="126"/>
      <c r="K24" s="28"/>
      <c r="L24" s="126"/>
    </row>
    <row r="25" spans="1:12" ht="25.5">
      <c r="A25" s="26" t="s">
        <v>45</v>
      </c>
      <c r="B25" s="50" t="s">
        <v>95</v>
      </c>
      <c r="C25" s="160">
        <v>562.5</v>
      </c>
      <c r="D25" s="160">
        <f t="shared" si="0"/>
        <v>74.65657973322715</v>
      </c>
      <c r="E25" s="28">
        <v>301.38</v>
      </c>
      <c r="F25" s="126">
        <f t="shared" si="1"/>
        <v>40</v>
      </c>
      <c r="G25" s="125">
        <f t="shared" si="2"/>
        <v>43.75</v>
      </c>
      <c r="H25" s="134">
        <v>83.75</v>
      </c>
      <c r="I25" s="126"/>
      <c r="J25" s="126"/>
      <c r="K25" s="28"/>
      <c r="L25" s="126"/>
    </row>
    <row r="26" spans="1:12" ht="12.75">
      <c r="A26" s="26">
        <v>3225</v>
      </c>
      <c r="B26" s="50" t="s">
        <v>96</v>
      </c>
      <c r="C26" s="160">
        <v>550.63</v>
      </c>
      <c r="D26" s="160">
        <f t="shared" si="0"/>
        <v>73.08115999734554</v>
      </c>
      <c r="E26" s="28">
        <v>2908.33</v>
      </c>
      <c r="F26" s="126">
        <f t="shared" si="1"/>
        <v>386.00172539650936</v>
      </c>
      <c r="G26" s="125">
        <f t="shared" si="2"/>
        <v>-28.901725396509335</v>
      </c>
      <c r="H26" s="134">
        <v>357.1</v>
      </c>
      <c r="I26" s="126"/>
      <c r="J26" s="126"/>
      <c r="K26" s="28"/>
      <c r="L26" s="126"/>
    </row>
    <row r="27" spans="1:12" ht="12.75">
      <c r="A27" s="26">
        <v>3227</v>
      </c>
      <c r="B27" s="50" t="s">
        <v>97</v>
      </c>
      <c r="C27" s="160">
        <v>891.13</v>
      </c>
      <c r="D27" s="160">
        <f t="shared" si="0"/>
        <v>118.27327626252571</v>
      </c>
      <c r="E27" s="28">
        <v>504.82</v>
      </c>
      <c r="F27" s="126">
        <f t="shared" si="1"/>
        <v>67.00112814387153</v>
      </c>
      <c r="G27" s="125">
        <f t="shared" si="2"/>
        <v>-0.0011281438715258219</v>
      </c>
      <c r="H27" s="134">
        <v>67</v>
      </c>
      <c r="I27" s="126"/>
      <c r="J27" s="126"/>
      <c r="K27" s="28"/>
      <c r="L27" s="126"/>
    </row>
    <row r="28" spans="1:12" ht="12.75">
      <c r="A28" s="22">
        <v>323</v>
      </c>
      <c r="B28" s="49" t="s">
        <v>98</v>
      </c>
      <c r="C28" s="159">
        <f>SUM(C29:C36)</f>
        <v>98178.09</v>
      </c>
      <c r="D28" s="159">
        <f t="shared" si="0"/>
        <v>13030.471829583912</v>
      </c>
      <c r="E28" s="24">
        <f>SUM(E29:E36)</f>
        <v>27312.56</v>
      </c>
      <c r="F28" s="125">
        <f t="shared" si="1"/>
        <v>3624.999668192979</v>
      </c>
      <c r="G28" s="125">
        <f t="shared" si="2"/>
        <v>2759.5903318070214</v>
      </c>
      <c r="H28" s="68">
        <f>SUM(H29:H36)</f>
        <v>6384.59</v>
      </c>
      <c r="I28" s="125"/>
      <c r="J28" s="125"/>
      <c r="K28" s="24"/>
      <c r="L28" s="125"/>
    </row>
    <row r="29" spans="1:12" ht="12.75">
      <c r="A29" s="26" t="s">
        <v>49</v>
      </c>
      <c r="B29" s="50" t="s">
        <v>99</v>
      </c>
      <c r="C29" s="160">
        <v>7084.82</v>
      </c>
      <c r="D29" s="160">
        <f t="shared" si="0"/>
        <v>940.3172075121108</v>
      </c>
      <c r="E29" s="28">
        <v>6102.96</v>
      </c>
      <c r="F29" s="126">
        <f t="shared" si="1"/>
        <v>810.0019908421261</v>
      </c>
      <c r="G29" s="125">
        <f t="shared" si="2"/>
        <v>649.9980091578739</v>
      </c>
      <c r="H29" s="134">
        <v>1460</v>
      </c>
      <c r="I29" s="126"/>
      <c r="J29" s="126"/>
      <c r="K29" s="28"/>
      <c r="L29" s="126"/>
    </row>
    <row r="30" spans="1:12" ht="12.75">
      <c r="A30" s="26" t="s">
        <v>21</v>
      </c>
      <c r="B30" s="50" t="s">
        <v>100</v>
      </c>
      <c r="C30" s="160">
        <v>5838.75</v>
      </c>
      <c r="D30" s="160">
        <f t="shared" si="0"/>
        <v>774.9352976308978</v>
      </c>
      <c r="E30" s="28">
        <v>3059.01</v>
      </c>
      <c r="F30" s="126">
        <f t="shared" si="1"/>
        <v>406.00039816842525</v>
      </c>
      <c r="G30" s="125">
        <f t="shared" si="2"/>
        <v>795.5896018315747</v>
      </c>
      <c r="H30" s="134">
        <v>1201.59</v>
      </c>
      <c r="I30" s="126"/>
      <c r="J30" s="126"/>
      <c r="K30" s="28"/>
      <c r="L30" s="126"/>
    </row>
    <row r="31" spans="1:12" ht="12.75">
      <c r="A31" s="26">
        <v>3233</v>
      </c>
      <c r="B31" s="50" t="s">
        <v>135</v>
      </c>
      <c r="C31" s="160">
        <v>5106</v>
      </c>
      <c r="D31" s="160">
        <f t="shared" si="0"/>
        <v>677.6826597650806</v>
      </c>
      <c r="E31" s="28">
        <v>52.75</v>
      </c>
      <c r="F31" s="126">
        <f t="shared" si="1"/>
        <v>7.001128143871524</v>
      </c>
      <c r="G31" s="125">
        <f t="shared" si="2"/>
        <v>-0.0011281438715240455</v>
      </c>
      <c r="H31" s="134">
        <v>7</v>
      </c>
      <c r="I31" s="126"/>
      <c r="J31" s="126"/>
      <c r="K31" s="28"/>
      <c r="L31" s="126"/>
    </row>
    <row r="32" spans="1:12" ht="12.75">
      <c r="A32" s="26" t="s">
        <v>38</v>
      </c>
      <c r="B32" s="50" t="s">
        <v>101</v>
      </c>
      <c r="C32" s="160">
        <v>6442.97</v>
      </c>
      <c r="D32" s="160">
        <f t="shared" si="0"/>
        <v>855.1290729311833</v>
      </c>
      <c r="E32" s="28">
        <v>2539.14</v>
      </c>
      <c r="F32" s="126">
        <f t="shared" si="1"/>
        <v>337.00179175791357</v>
      </c>
      <c r="G32" s="125">
        <f t="shared" si="2"/>
        <v>569.9982082420864</v>
      </c>
      <c r="H32" s="134">
        <v>907</v>
      </c>
      <c r="I32" s="126"/>
      <c r="J32" s="126"/>
      <c r="K32" s="28"/>
      <c r="L32" s="126"/>
    </row>
    <row r="33" spans="1:12" ht="12.75">
      <c r="A33" s="26">
        <v>3236</v>
      </c>
      <c r="B33" s="50" t="s">
        <v>102</v>
      </c>
      <c r="C33" s="160">
        <v>14825</v>
      </c>
      <c r="D33" s="160">
        <f t="shared" si="0"/>
        <v>1967.6156347468311</v>
      </c>
      <c r="E33" s="28">
        <v>8566.73</v>
      </c>
      <c r="F33" s="126">
        <f t="shared" si="1"/>
        <v>1137.0004645298293</v>
      </c>
      <c r="G33" s="125">
        <f t="shared" si="2"/>
        <v>612.6695354701708</v>
      </c>
      <c r="H33" s="134">
        <v>1749.67</v>
      </c>
      <c r="I33" s="126"/>
      <c r="J33" s="126"/>
      <c r="K33" s="28"/>
      <c r="L33" s="126"/>
    </row>
    <row r="34" spans="1:12" ht="12.75">
      <c r="A34" s="26">
        <v>3237</v>
      </c>
      <c r="B34" s="50" t="s">
        <v>103</v>
      </c>
      <c r="C34" s="160">
        <v>48942.85</v>
      </c>
      <c r="D34" s="160">
        <f t="shared" si="0"/>
        <v>6495.83250381578</v>
      </c>
      <c r="E34" s="28">
        <v>2584.26</v>
      </c>
      <c r="F34" s="126">
        <f t="shared" si="1"/>
        <v>342.99024487358156</v>
      </c>
      <c r="G34" s="125">
        <f t="shared" si="2"/>
        <v>107.09975512641842</v>
      </c>
      <c r="H34" s="134">
        <v>450.09</v>
      </c>
      <c r="I34" s="126"/>
      <c r="J34" s="126"/>
      <c r="K34" s="28"/>
      <c r="L34" s="126"/>
    </row>
    <row r="35" spans="1:12" ht="12.75">
      <c r="A35" s="26" t="s">
        <v>25</v>
      </c>
      <c r="B35" s="50" t="s">
        <v>104</v>
      </c>
      <c r="C35" s="160">
        <v>6050</v>
      </c>
      <c r="D35" s="160">
        <f t="shared" si="0"/>
        <v>802.9729909084875</v>
      </c>
      <c r="E35" s="28">
        <v>3797.4</v>
      </c>
      <c r="F35" s="126">
        <f t="shared" si="1"/>
        <v>504.00159267370094</v>
      </c>
      <c r="G35" s="125">
        <f t="shared" si="2"/>
        <v>-0.0015926737009408498</v>
      </c>
      <c r="H35" s="134">
        <v>504</v>
      </c>
      <c r="I35" s="126"/>
      <c r="J35" s="126"/>
      <c r="K35" s="28"/>
      <c r="L35" s="126"/>
    </row>
    <row r="36" spans="1:12" ht="12.75">
      <c r="A36" s="26" t="s">
        <v>19</v>
      </c>
      <c r="B36" s="50" t="s">
        <v>105</v>
      </c>
      <c r="C36" s="160">
        <v>3887.7</v>
      </c>
      <c r="D36" s="160">
        <f t="shared" si="0"/>
        <v>515.9864622735416</v>
      </c>
      <c r="E36" s="28">
        <v>610.31</v>
      </c>
      <c r="F36" s="126">
        <f t="shared" si="1"/>
        <v>81.00205720353041</v>
      </c>
      <c r="G36" s="125">
        <f t="shared" si="2"/>
        <v>24.237942796469582</v>
      </c>
      <c r="H36" s="134">
        <v>105.24</v>
      </c>
      <c r="I36" s="126"/>
      <c r="J36" s="126"/>
      <c r="K36" s="28"/>
      <c r="L36" s="126"/>
    </row>
    <row r="37" spans="1:12" ht="25.5">
      <c r="A37" s="22">
        <v>324</v>
      </c>
      <c r="B37" s="49" t="s">
        <v>106</v>
      </c>
      <c r="C37" s="159">
        <v>0</v>
      </c>
      <c r="D37" s="159">
        <f t="shared" si="0"/>
        <v>0</v>
      </c>
      <c r="E37" s="24">
        <v>0</v>
      </c>
      <c r="F37" s="125">
        <f t="shared" si="1"/>
        <v>0</v>
      </c>
      <c r="G37" s="125">
        <f t="shared" si="2"/>
        <v>0</v>
      </c>
      <c r="H37" s="68">
        <v>0</v>
      </c>
      <c r="I37" s="125"/>
      <c r="J37" s="125"/>
      <c r="K37" s="24"/>
      <c r="L37" s="125"/>
    </row>
    <row r="38" spans="1:12" ht="25.5">
      <c r="A38" s="26">
        <v>3241</v>
      </c>
      <c r="B38" s="50" t="s">
        <v>106</v>
      </c>
      <c r="C38" s="160">
        <v>0</v>
      </c>
      <c r="D38" s="160">
        <f t="shared" si="0"/>
        <v>0</v>
      </c>
      <c r="E38" s="28">
        <v>0</v>
      </c>
      <c r="F38" s="126">
        <f t="shared" si="1"/>
        <v>0</v>
      </c>
      <c r="G38" s="125">
        <f t="shared" si="2"/>
        <v>0</v>
      </c>
      <c r="H38" s="134">
        <v>0</v>
      </c>
      <c r="I38" s="126"/>
      <c r="J38" s="126"/>
      <c r="K38" s="28"/>
      <c r="L38" s="126"/>
    </row>
    <row r="39" spans="1:12" ht="12.75">
      <c r="A39" s="22">
        <v>329</v>
      </c>
      <c r="B39" s="49" t="s">
        <v>107</v>
      </c>
      <c r="C39" s="159">
        <f>SUM(C40:C45)</f>
        <v>77591.55</v>
      </c>
      <c r="D39" s="159">
        <f t="shared" si="0"/>
        <v>10298.168425243877</v>
      </c>
      <c r="E39" s="24">
        <f>SUM(E40:E45)</f>
        <v>102167.82</v>
      </c>
      <c r="F39" s="125">
        <f t="shared" si="1"/>
        <v>13560</v>
      </c>
      <c r="G39" s="125">
        <f t="shared" si="2"/>
        <v>2512.6399999999994</v>
      </c>
      <c r="H39" s="68">
        <f>SUM(H40:H45)</f>
        <v>16072.64</v>
      </c>
      <c r="I39" s="125"/>
      <c r="J39" s="125"/>
      <c r="K39" s="24"/>
      <c r="L39" s="125"/>
    </row>
    <row r="40" spans="1:12" ht="12.75">
      <c r="A40" s="26">
        <v>3292</v>
      </c>
      <c r="B40" s="50" t="s">
        <v>108</v>
      </c>
      <c r="C40" s="160">
        <v>4316.93</v>
      </c>
      <c r="D40" s="160">
        <f t="shared" si="0"/>
        <v>572.9550733293516</v>
      </c>
      <c r="E40" s="28">
        <v>4302.2</v>
      </c>
      <c r="F40" s="126">
        <f t="shared" si="1"/>
        <v>571.0000663614042</v>
      </c>
      <c r="G40" s="125">
        <f t="shared" si="2"/>
        <v>17.08993363859588</v>
      </c>
      <c r="H40" s="134">
        <v>588.09</v>
      </c>
      <c r="I40" s="126"/>
      <c r="J40" s="126"/>
      <c r="K40" s="28"/>
      <c r="L40" s="126"/>
    </row>
    <row r="41" spans="1:12" ht="12.75">
      <c r="A41" s="26" t="s">
        <v>125</v>
      </c>
      <c r="B41" s="50" t="s">
        <v>109</v>
      </c>
      <c r="C41" s="160">
        <v>0</v>
      </c>
      <c r="D41" s="160">
        <f t="shared" si="0"/>
        <v>0</v>
      </c>
      <c r="E41" s="28">
        <v>158.24</v>
      </c>
      <c r="F41" s="126">
        <f t="shared" si="1"/>
        <v>21.002057203530427</v>
      </c>
      <c r="G41" s="125">
        <f t="shared" si="2"/>
        <v>-0.002057203530426932</v>
      </c>
      <c r="H41" s="134">
        <v>21</v>
      </c>
      <c r="I41" s="126"/>
      <c r="J41" s="126"/>
      <c r="K41" s="28"/>
      <c r="L41" s="126"/>
    </row>
    <row r="42" spans="1:12" ht="12.75">
      <c r="A42" s="26">
        <v>3294</v>
      </c>
      <c r="B42" s="50" t="s">
        <v>110</v>
      </c>
      <c r="C42" s="160">
        <v>1200</v>
      </c>
      <c r="D42" s="160">
        <f t="shared" si="0"/>
        <v>159.26737009755126</v>
      </c>
      <c r="E42" s="28">
        <v>1002.09</v>
      </c>
      <c r="F42" s="126">
        <f t="shared" si="1"/>
        <v>133.00019908421262</v>
      </c>
      <c r="G42" s="125">
        <f t="shared" si="2"/>
        <v>-0.00019908421262471165</v>
      </c>
      <c r="H42" s="134">
        <v>133</v>
      </c>
      <c r="I42" s="126"/>
      <c r="J42" s="126"/>
      <c r="K42" s="28"/>
      <c r="L42" s="126"/>
    </row>
    <row r="43" spans="1:12" ht="12.75">
      <c r="A43" s="26">
        <v>3295</v>
      </c>
      <c r="B43" s="50" t="s">
        <v>111</v>
      </c>
      <c r="C43" s="160">
        <v>14512.5</v>
      </c>
      <c r="D43" s="160">
        <f t="shared" si="0"/>
        <v>1926.1397571172604</v>
      </c>
      <c r="E43" s="28">
        <v>14993.66</v>
      </c>
      <c r="F43" s="126">
        <f t="shared" si="1"/>
        <v>1990.000663614042</v>
      </c>
      <c r="G43" s="125">
        <f t="shared" si="2"/>
        <v>-325.5706636140419</v>
      </c>
      <c r="H43" s="134">
        <v>1664.43</v>
      </c>
      <c r="I43" s="126"/>
      <c r="J43" s="126"/>
      <c r="K43" s="28"/>
      <c r="L43" s="126"/>
    </row>
    <row r="44" spans="1:12" ht="12.75">
      <c r="A44" s="26">
        <v>3296</v>
      </c>
      <c r="B44" s="50" t="s">
        <v>212</v>
      </c>
      <c r="C44" s="160">
        <v>5875</v>
      </c>
      <c r="D44" s="160">
        <f t="shared" si="0"/>
        <v>779.7464994359281</v>
      </c>
      <c r="E44" s="28">
        <v>19454.08</v>
      </c>
      <c r="F44" s="126">
        <f t="shared" si="1"/>
        <v>2582.0001327228083</v>
      </c>
      <c r="G44" s="125">
        <f t="shared" si="2"/>
        <v>-1528.5201327228083</v>
      </c>
      <c r="H44" s="134">
        <v>1053.48</v>
      </c>
      <c r="I44" s="126"/>
      <c r="J44" s="126"/>
      <c r="K44" s="28"/>
      <c r="L44" s="126"/>
    </row>
    <row r="45" spans="1:12" ht="12.75">
      <c r="A45" s="26" t="s">
        <v>16</v>
      </c>
      <c r="B45" s="50" t="s">
        <v>107</v>
      </c>
      <c r="C45" s="160">
        <v>51687.12</v>
      </c>
      <c r="D45" s="160">
        <f t="shared" si="0"/>
        <v>6860.059725263786</v>
      </c>
      <c r="E45" s="28">
        <v>62257.55</v>
      </c>
      <c r="F45" s="126">
        <f t="shared" si="1"/>
        <v>8262.996881014002</v>
      </c>
      <c r="G45" s="125">
        <f t="shared" si="2"/>
        <v>4349.643118985998</v>
      </c>
      <c r="H45" s="134">
        <v>12612.64</v>
      </c>
      <c r="I45" s="126"/>
      <c r="J45" s="126"/>
      <c r="K45" s="28"/>
      <c r="L45" s="126"/>
    </row>
    <row r="46" spans="1:12" ht="12.75">
      <c r="A46" s="22">
        <v>34</v>
      </c>
      <c r="B46" s="49" t="s">
        <v>112</v>
      </c>
      <c r="C46" s="159">
        <v>8181.05</v>
      </c>
      <c r="D46" s="159">
        <f t="shared" si="0"/>
        <v>1085.8119317804765</v>
      </c>
      <c r="E46" s="24">
        <f>SUM(E47)</f>
        <v>17834.14</v>
      </c>
      <c r="F46" s="125">
        <f t="shared" si="1"/>
        <v>2366.9971464596188</v>
      </c>
      <c r="G46" s="125">
        <f t="shared" si="2"/>
        <v>-1140.0571464596187</v>
      </c>
      <c r="H46" s="68">
        <f>SUM(H47)</f>
        <v>1226.94</v>
      </c>
      <c r="I46" s="125">
        <v>17834.14</v>
      </c>
      <c r="J46" s="125">
        <f>I46/7.5345</f>
        <v>2366.9971464596188</v>
      </c>
      <c r="K46" s="24">
        <v>17834.14</v>
      </c>
      <c r="L46" s="125">
        <f>K46/7.5345</f>
        <v>2366.9971464596188</v>
      </c>
    </row>
    <row r="47" spans="1:12" ht="12.75">
      <c r="A47" s="22">
        <v>343</v>
      </c>
      <c r="B47" s="49" t="s">
        <v>113</v>
      </c>
      <c r="C47" s="159">
        <v>8181.05</v>
      </c>
      <c r="D47" s="159">
        <f t="shared" si="0"/>
        <v>1085.8119317804765</v>
      </c>
      <c r="E47" s="24">
        <f>SUM(E48:E49)</f>
        <v>17834.14</v>
      </c>
      <c r="F47" s="125">
        <f t="shared" si="1"/>
        <v>2366.9971464596188</v>
      </c>
      <c r="G47" s="125">
        <f t="shared" si="2"/>
        <v>-1140.0571464596187</v>
      </c>
      <c r="H47" s="68">
        <f>SUM(H48:H49)</f>
        <v>1226.94</v>
      </c>
      <c r="I47" s="125"/>
      <c r="J47" s="125"/>
      <c r="K47" s="24"/>
      <c r="L47" s="125"/>
    </row>
    <row r="48" spans="1:12" ht="12.75">
      <c r="A48" s="26" t="s">
        <v>30</v>
      </c>
      <c r="B48" s="50" t="s">
        <v>114</v>
      </c>
      <c r="C48" s="160">
        <v>4736.3</v>
      </c>
      <c r="D48" s="160">
        <f t="shared" si="0"/>
        <v>628.6150374941934</v>
      </c>
      <c r="E48" s="28">
        <v>2840.48</v>
      </c>
      <c r="F48" s="126">
        <f t="shared" si="1"/>
        <v>376.996482845577</v>
      </c>
      <c r="G48" s="125">
        <f t="shared" si="2"/>
        <v>0.003517154422979729</v>
      </c>
      <c r="H48" s="134">
        <v>377</v>
      </c>
      <c r="I48" s="126"/>
      <c r="J48" s="126"/>
      <c r="K48" s="28"/>
      <c r="L48" s="126"/>
    </row>
    <row r="49" spans="1:12" ht="12.75">
      <c r="A49" s="26">
        <v>3433</v>
      </c>
      <c r="B49" s="50" t="s">
        <v>213</v>
      </c>
      <c r="C49" s="160">
        <v>3444.75</v>
      </c>
      <c r="D49" s="160">
        <f t="shared" si="0"/>
        <v>457.19689428628305</v>
      </c>
      <c r="E49" s="28">
        <v>14993.66</v>
      </c>
      <c r="F49" s="126">
        <f t="shared" si="1"/>
        <v>1990.000663614042</v>
      </c>
      <c r="G49" s="125">
        <f t="shared" si="2"/>
        <v>-1140.060663614042</v>
      </c>
      <c r="H49" s="134">
        <v>849.94</v>
      </c>
      <c r="I49" s="126"/>
      <c r="J49" s="126"/>
      <c r="K49" s="28"/>
      <c r="L49" s="126"/>
    </row>
    <row r="50" spans="1:12" ht="25.5">
      <c r="A50" s="22">
        <v>36</v>
      </c>
      <c r="B50" s="49" t="s">
        <v>128</v>
      </c>
      <c r="C50" s="159">
        <v>0</v>
      </c>
      <c r="D50" s="159">
        <f t="shared" si="0"/>
        <v>0</v>
      </c>
      <c r="E50" s="24">
        <v>0</v>
      </c>
      <c r="F50" s="125">
        <f t="shared" si="1"/>
        <v>0</v>
      </c>
      <c r="G50" s="125">
        <f t="shared" si="2"/>
        <v>0</v>
      </c>
      <c r="H50" s="68">
        <v>0</v>
      </c>
      <c r="I50" s="125"/>
      <c r="J50" s="125"/>
      <c r="K50" s="24"/>
      <c r="L50" s="125"/>
    </row>
    <row r="51" spans="1:12" ht="25.5">
      <c r="A51" s="22">
        <v>366</v>
      </c>
      <c r="B51" s="49" t="s">
        <v>128</v>
      </c>
      <c r="C51" s="159">
        <v>0</v>
      </c>
      <c r="D51" s="159">
        <f t="shared" si="0"/>
        <v>0</v>
      </c>
      <c r="E51" s="24">
        <v>0</v>
      </c>
      <c r="F51" s="125">
        <f t="shared" si="1"/>
        <v>0</v>
      </c>
      <c r="G51" s="125">
        <f t="shared" si="2"/>
        <v>0</v>
      </c>
      <c r="H51" s="68">
        <v>0</v>
      </c>
      <c r="I51" s="125"/>
      <c r="J51" s="125"/>
      <c r="K51" s="24"/>
      <c r="L51" s="125"/>
    </row>
    <row r="52" spans="1:12" ht="25.5">
      <c r="A52" s="26">
        <v>3661</v>
      </c>
      <c r="B52" s="50" t="s">
        <v>128</v>
      </c>
      <c r="C52" s="160">
        <v>0</v>
      </c>
      <c r="D52" s="160">
        <f t="shared" si="0"/>
        <v>0</v>
      </c>
      <c r="E52" s="28">
        <v>0</v>
      </c>
      <c r="F52" s="126">
        <f t="shared" si="1"/>
        <v>0</v>
      </c>
      <c r="G52" s="125">
        <f t="shared" si="2"/>
        <v>0</v>
      </c>
      <c r="H52" s="134">
        <v>0</v>
      </c>
      <c r="I52" s="126"/>
      <c r="J52" s="126"/>
      <c r="K52" s="28"/>
      <c r="L52" s="126"/>
    </row>
    <row r="53" spans="1:12" ht="25.5">
      <c r="A53" s="22">
        <v>369</v>
      </c>
      <c r="B53" s="49" t="s">
        <v>129</v>
      </c>
      <c r="C53" s="159">
        <v>0</v>
      </c>
      <c r="D53" s="159">
        <f t="shared" si="0"/>
        <v>0</v>
      </c>
      <c r="E53" s="24">
        <v>0</v>
      </c>
      <c r="F53" s="125">
        <f t="shared" si="1"/>
        <v>0</v>
      </c>
      <c r="G53" s="125">
        <f t="shared" si="2"/>
        <v>0</v>
      </c>
      <c r="H53" s="68">
        <v>0</v>
      </c>
      <c r="I53" s="125"/>
      <c r="J53" s="125"/>
      <c r="K53" s="24"/>
      <c r="L53" s="125"/>
    </row>
    <row r="54" spans="1:12" ht="25.5">
      <c r="A54" s="26">
        <v>3691</v>
      </c>
      <c r="B54" s="50" t="s">
        <v>129</v>
      </c>
      <c r="C54" s="160">
        <v>0</v>
      </c>
      <c r="D54" s="160">
        <f t="shared" si="0"/>
        <v>0</v>
      </c>
      <c r="E54" s="28">
        <v>0</v>
      </c>
      <c r="F54" s="126">
        <f t="shared" si="1"/>
        <v>0</v>
      </c>
      <c r="G54" s="125">
        <f t="shared" si="2"/>
        <v>0</v>
      </c>
      <c r="H54" s="134">
        <v>0</v>
      </c>
      <c r="I54" s="126"/>
      <c r="J54" s="126"/>
      <c r="K54" s="28"/>
      <c r="L54" s="126"/>
    </row>
    <row r="55" spans="1:12" ht="25.5">
      <c r="A55" s="22">
        <v>37</v>
      </c>
      <c r="B55" s="49" t="s">
        <v>130</v>
      </c>
      <c r="C55" s="159">
        <v>292838.62</v>
      </c>
      <c r="D55" s="159">
        <f t="shared" si="0"/>
        <v>38866.36405866348</v>
      </c>
      <c r="E55" s="24">
        <v>306089.07</v>
      </c>
      <c r="F55" s="125">
        <f t="shared" si="1"/>
        <v>40625.00099542106</v>
      </c>
      <c r="G55" s="125">
        <f t="shared" si="2"/>
        <v>17281.92900457894</v>
      </c>
      <c r="H55" s="68">
        <v>57906.93</v>
      </c>
      <c r="I55" s="125">
        <v>306089.07</v>
      </c>
      <c r="J55" s="125">
        <f>I55/7.5345</f>
        <v>40625.00099542106</v>
      </c>
      <c r="K55" s="24">
        <v>306089.07</v>
      </c>
      <c r="L55" s="125">
        <f>K55/7.5345</f>
        <v>40625.00099542106</v>
      </c>
    </row>
    <row r="56" spans="1:12" ht="25.5">
      <c r="A56" s="22">
        <v>372</v>
      </c>
      <c r="B56" s="49" t="s">
        <v>130</v>
      </c>
      <c r="C56" s="159">
        <v>292838.62</v>
      </c>
      <c r="D56" s="159">
        <f t="shared" si="0"/>
        <v>38866.36405866348</v>
      </c>
      <c r="E56" s="24">
        <v>306089.07</v>
      </c>
      <c r="F56" s="125">
        <f t="shared" si="1"/>
        <v>40625.00099542106</v>
      </c>
      <c r="G56" s="125">
        <f t="shared" si="2"/>
        <v>17281.92900457894</v>
      </c>
      <c r="H56" s="68">
        <v>57906.93</v>
      </c>
      <c r="I56" s="125"/>
      <c r="J56" s="125"/>
      <c r="K56" s="24"/>
      <c r="L56" s="125"/>
    </row>
    <row r="57" spans="1:12" ht="25.5">
      <c r="A57" s="26">
        <v>3722</v>
      </c>
      <c r="B57" s="50" t="s">
        <v>130</v>
      </c>
      <c r="C57" s="160">
        <v>292838.62</v>
      </c>
      <c r="D57" s="160">
        <f t="shared" si="0"/>
        <v>38866.36405866348</v>
      </c>
      <c r="E57" s="28">
        <v>306089.07</v>
      </c>
      <c r="F57" s="126">
        <f t="shared" si="1"/>
        <v>40625.00099542106</v>
      </c>
      <c r="G57" s="125">
        <f t="shared" si="2"/>
        <v>17281.92900457894</v>
      </c>
      <c r="H57" s="134">
        <v>57906.93</v>
      </c>
      <c r="I57" s="126"/>
      <c r="J57" s="126"/>
      <c r="K57" s="28"/>
      <c r="L57" s="126"/>
    </row>
    <row r="58" spans="1:12" ht="12.75">
      <c r="A58" s="22">
        <v>38</v>
      </c>
      <c r="B58" s="49" t="s">
        <v>273</v>
      </c>
      <c r="C58" s="159">
        <v>4529.49</v>
      </c>
      <c r="D58" s="159">
        <f t="shared" si="0"/>
        <v>601.1666334859646</v>
      </c>
      <c r="E58" s="24">
        <v>0</v>
      </c>
      <c r="F58" s="125">
        <f t="shared" si="1"/>
        <v>0</v>
      </c>
      <c r="G58" s="125">
        <f t="shared" si="2"/>
        <v>17.84</v>
      </c>
      <c r="H58" s="68">
        <v>17.84</v>
      </c>
      <c r="I58" s="125"/>
      <c r="J58" s="125"/>
      <c r="K58" s="24"/>
      <c r="L58" s="125"/>
    </row>
    <row r="59" spans="1:12" ht="12.75">
      <c r="A59" s="22">
        <v>381</v>
      </c>
      <c r="B59" s="49" t="s">
        <v>271</v>
      </c>
      <c r="C59" s="159">
        <v>0</v>
      </c>
      <c r="D59" s="159">
        <f t="shared" si="0"/>
        <v>0</v>
      </c>
      <c r="E59" s="24">
        <v>0</v>
      </c>
      <c r="F59" s="125">
        <f t="shared" si="1"/>
        <v>0</v>
      </c>
      <c r="G59" s="125">
        <f t="shared" si="2"/>
        <v>17.84</v>
      </c>
      <c r="H59" s="68">
        <v>17.84</v>
      </c>
      <c r="I59" s="125"/>
      <c r="J59" s="125"/>
      <c r="K59" s="24"/>
      <c r="L59" s="125"/>
    </row>
    <row r="60" spans="1:12" ht="12.75">
      <c r="A60" s="26">
        <v>3812</v>
      </c>
      <c r="B60" s="50" t="s">
        <v>272</v>
      </c>
      <c r="C60" s="160">
        <v>0</v>
      </c>
      <c r="D60" s="160">
        <f t="shared" si="0"/>
        <v>0</v>
      </c>
      <c r="E60" s="28">
        <v>0</v>
      </c>
      <c r="F60" s="126">
        <f t="shared" si="1"/>
        <v>0</v>
      </c>
      <c r="G60" s="125">
        <f t="shared" si="2"/>
        <v>17.84</v>
      </c>
      <c r="H60" s="134">
        <v>17.84</v>
      </c>
      <c r="I60" s="126"/>
      <c r="J60" s="126"/>
      <c r="K60" s="28"/>
      <c r="L60" s="126"/>
    </row>
    <row r="61" spans="1:12" s="25" customFormat="1" ht="12.75">
      <c r="A61" s="22">
        <v>383</v>
      </c>
      <c r="B61" s="49" t="s">
        <v>274</v>
      </c>
      <c r="C61" s="159">
        <v>4529.49</v>
      </c>
      <c r="D61" s="159">
        <f t="shared" si="0"/>
        <v>601.1666334859646</v>
      </c>
      <c r="E61" s="24">
        <v>0</v>
      </c>
      <c r="F61" s="125">
        <f t="shared" si="1"/>
        <v>0</v>
      </c>
      <c r="G61" s="125">
        <f t="shared" si="2"/>
        <v>0</v>
      </c>
      <c r="H61" s="68">
        <v>0</v>
      </c>
      <c r="I61" s="125"/>
      <c r="J61" s="125"/>
      <c r="K61" s="24"/>
      <c r="L61" s="125"/>
    </row>
    <row r="62" spans="1:12" ht="12.75">
      <c r="A62" s="70">
        <v>4</v>
      </c>
      <c r="B62" s="74" t="s">
        <v>132</v>
      </c>
      <c r="C62" s="158">
        <f>SUM(C67)</f>
        <v>9410.31</v>
      </c>
      <c r="D62" s="158">
        <f t="shared" si="0"/>
        <v>1248.9627712522395</v>
      </c>
      <c r="E62" s="127">
        <f>SUM(E67)</f>
        <v>8770.17</v>
      </c>
      <c r="F62" s="68">
        <f t="shared" si="1"/>
        <v>1164.001592673701</v>
      </c>
      <c r="G62" s="68">
        <f t="shared" si="2"/>
        <v>574.498407326299</v>
      </c>
      <c r="H62" s="68">
        <f>SUM(H67)</f>
        <v>1738.5</v>
      </c>
      <c r="I62" s="68">
        <v>7112.58</v>
      </c>
      <c r="J62" s="68">
        <f>I62/7.5345</f>
        <v>944.0015926737009</v>
      </c>
      <c r="K62" s="68">
        <v>7112.58</v>
      </c>
      <c r="L62" s="127">
        <f>K62/7.5345</f>
        <v>944.0015926737009</v>
      </c>
    </row>
    <row r="63" spans="1:12" ht="25.5">
      <c r="A63" s="22">
        <v>41</v>
      </c>
      <c r="B63" s="49" t="s">
        <v>156</v>
      </c>
      <c r="C63" s="159">
        <v>0</v>
      </c>
      <c r="D63" s="159">
        <f t="shared" si="0"/>
        <v>0</v>
      </c>
      <c r="E63" s="24">
        <v>0</v>
      </c>
      <c r="F63" s="125">
        <f t="shared" si="1"/>
        <v>0</v>
      </c>
      <c r="G63" s="125">
        <f t="shared" si="2"/>
        <v>0</v>
      </c>
      <c r="H63" s="68"/>
      <c r="I63" s="125"/>
      <c r="J63" s="125"/>
      <c r="K63" s="24"/>
      <c r="L63" s="125"/>
    </row>
    <row r="64" spans="1:12" ht="12.75">
      <c r="A64" s="22">
        <v>412</v>
      </c>
      <c r="B64" s="49" t="s">
        <v>133</v>
      </c>
      <c r="C64" s="159">
        <v>0</v>
      </c>
      <c r="D64" s="159">
        <f t="shared" si="0"/>
        <v>0</v>
      </c>
      <c r="E64" s="24">
        <v>0</v>
      </c>
      <c r="F64" s="125">
        <f t="shared" si="1"/>
        <v>0</v>
      </c>
      <c r="G64" s="125">
        <f t="shared" si="2"/>
        <v>0</v>
      </c>
      <c r="H64" s="68"/>
      <c r="I64" s="125"/>
      <c r="J64" s="125"/>
      <c r="K64" s="24"/>
      <c r="L64" s="125"/>
    </row>
    <row r="65" spans="1:12" ht="12.75">
      <c r="A65" s="26">
        <v>4121</v>
      </c>
      <c r="B65" s="50" t="s">
        <v>133</v>
      </c>
      <c r="C65" s="160">
        <v>0</v>
      </c>
      <c r="D65" s="160">
        <f t="shared" si="0"/>
        <v>0</v>
      </c>
      <c r="E65" s="28">
        <v>0</v>
      </c>
      <c r="F65" s="126">
        <f t="shared" si="1"/>
        <v>0</v>
      </c>
      <c r="G65" s="125">
        <f t="shared" si="2"/>
        <v>0</v>
      </c>
      <c r="H65" s="134"/>
      <c r="I65" s="126"/>
      <c r="J65" s="126"/>
      <c r="K65" s="28"/>
      <c r="L65" s="126"/>
    </row>
    <row r="66" spans="1:12" ht="12.75">
      <c r="A66" s="26">
        <v>4126</v>
      </c>
      <c r="B66" s="50" t="s">
        <v>214</v>
      </c>
      <c r="C66" s="160">
        <v>0</v>
      </c>
      <c r="D66" s="160">
        <f t="shared" si="0"/>
        <v>0</v>
      </c>
      <c r="E66" s="28">
        <v>0</v>
      </c>
      <c r="F66" s="126">
        <f t="shared" si="1"/>
        <v>0</v>
      </c>
      <c r="G66" s="125">
        <f t="shared" si="2"/>
        <v>0</v>
      </c>
      <c r="H66" s="134"/>
      <c r="I66" s="126"/>
      <c r="J66" s="126"/>
      <c r="K66" s="28"/>
      <c r="L66" s="126"/>
    </row>
    <row r="67" spans="1:12" ht="25.5">
      <c r="A67" s="22">
        <v>42</v>
      </c>
      <c r="B67" s="49" t="s">
        <v>115</v>
      </c>
      <c r="C67" s="159">
        <v>9410.31</v>
      </c>
      <c r="D67" s="159">
        <f t="shared" si="0"/>
        <v>1248.9627712522395</v>
      </c>
      <c r="E67" s="24">
        <f>SUM(E68,E76)</f>
        <v>8770.17</v>
      </c>
      <c r="F67" s="125">
        <f t="shared" si="1"/>
        <v>1164.001592673701</v>
      </c>
      <c r="G67" s="125">
        <f t="shared" si="2"/>
        <v>574.498407326299</v>
      </c>
      <c r="H67" s="68">
        <f>SUM(H68,H76)</f>
        <v>1738.5</v>
      </c>
      <c r="I67" s="125">
        <v>7112.58</v>
      </c>
      <c r="J67" s="125">
        <f>I67/7.5345</f>
        <v>944.0015926737009</v>
      </c>
      <c r="K67" s="24">
        <v>7112.58</v>
      </c>
      <c r="L67" s="125">
        <f>K67/7.5345</f>
        <v>944.0015926737009</v>
      </c>
    </row>
    <row r="68" spans="1:12" ht="12.75">
      <c r="A68" s="22">
        <v>422</v>
      </c>
      <c r="B68" s="49" t="s">
        <v>116</v>
      </c>
      <c r="C68" s="159">
        <v>1500</v>
      </c>
      <c r="D68" s="159">
        <f t="shared" si="0"/>
        <v>199.08421262193906</v>
      </c>
      <c r="E68" s="24">
        <v>0</v>
      </c>
      <c r="F68" s="125">
        <f aca="true" t="shared" si="3" ref="F68:F85">E68/7.5345</f>
        <v>0</v>
      </c>
      <c r="G68" s="125">
        <f t="shared" si="2"/>
        <v>574.5</v>
      </c>
      <c r="H68" s="68">
        <v>574.5</v>
      </c>
      <c r="I68" s="125"/>
      <c r="J68" s="125"/>
      <c r="K68" s="24"/>
      <c r="L68" s="125"/>
    </row>
    <row r="69" spans="1:12" ht="12.75">
      <c r="A69" s="26" t="s">
        <v>23</v>
      </c>
      <c r="B69" s="50" t="s">
        <v>117</v>
      </c>
      <c r="C69" s="160">
        <v>1500</v>
      </c>
      <c r="D69" s="160">
        <f aca="true" t="shared" si="4" ref="D69:D85">SUM(C69/7.5345)</f>
        <v>199.08421262193906</v>
      </c>
      <c r="E69" s="28">
        <v>0</v>
      </c>
      <c r="F69" s="126">
        <f t="shared" si="3"/>
        <v>0</v>
      </c>
      <c r="G69" s="125">
        <f t="shared" si="2"/>
        <v>0</v>
      </c>
      <c r="H69" s="134"/>
      <c r="I69" s="126"/>
      <c r="J69" s="126"/>
      <c r="K69" s="28"/>
      <c r="L69" s="126"/>
    </row>
    <row r="70" spans="1:12" ht="12.75">
      <c r="A70" s="26">
        <v>4222</v>
      </c>
      <c r="B70" s="50" t="s">
        <v>118</v>
      </c>
      <c r="C70" s="160">
        <v>0</v>
      </c>
      <c r="D70" s="160">
        <f t="shared" si="4"/>
        <v>0</v>
      </c>
      <c r="E70" s="28">
        <v>0</v>
      </c>
      <c r="F70" s="126">
        <f t="shared" si="3"/>
        <v>0</v>
      </c>
      <c r="G70" s="125">
        <f aca="true" t="shared" si="5" ref="G70:G85">SUM(H70-F70)</f>
        <v>0</v>
      </c>
      <c r="H70" s="134"/>
      <c r="I70" s="126"/>
      <c r="J70" s="126"/>
      <c r="K70" s="28"/>
      <c r="L70" s="126"/>
    </row>
    <row r="71" spans="1:12" ht="12.75">
      <c r="A71" s="26">
        <v>4223</v>
      </c>
      <c r="B71" s="50" t="s">
        <v>119</v>
      </c>
      <c r="C71" s="160">
        <v>0</v>
      </c>
      <c r="D71" s="160">
        <f t="shared" si="4"/>
        <v>0</v>
      </c>
      <c r="E71" s="28">
        <v>0</v>
      </c>
      <c r="F71" s="126">
        <f t="shared" si="3"/>
        <v>0</v>
      </c>
      <c r="G71" s="125">
        <f t="shared" si="5"/>
        <v>0</v>
      </c>
      <c r="H71" s="134"/>
      <c r="I71" s="126"/>
      <c r="J71" s="126"/>
      <c r="K71" s="28"/>
      <c r="L71" s="126"/>
    </row>
    <row r="72" spans="1:12" ht="12.75">
      <c r="A72" s="26">
        <v>4224</v>
      </c>
      <c r="B72" s="50" t="s">
        <v>120</v>
      </c>
      <c r="C72" s="160">
        <v>0</v>
      </c>
      <c r="D72" s="160">
        <f t="shared" si="4"/>
        <v>0</v>
      </c>
      <c r="E72" s="28">
        <v>0</v>
      </c>
      <c r="F72" s="126">
        <f t="shared" si="3"/>
        <v>0</v>
      </c>
      <c r="G72" s="125">
        <f t="shared" si="5"/>
        <v>0</v>
      </c>
      <c r="H72" s="134"/>
      <c r="I72" s="126"/>
      <c r="J72" s="126"/>
      <c r="K72" s="28"/>
      <c r="L72" s="126"/>
    </row>
    <row r="73" spans="1:12" ht="12.75">
      <c r="A73" s="26">
        <v>4225</v>
      </c>
      <c r="B73" s="50" t="s">
        <v>131</v>
      </c>
      <c r="C73" s="160">
        <v>0</v>
      </c>
      <c r="D73" s="160">
        <f t="shared" si="4"/>
        <v>0</v>
      </c>
      <c r="E73" s="28">
        <v>0</v>
      </c>
      <c r="F73" s="126">
        <f t="shared" si="3"/>
        <v>0</v>
      </c>
      <c r="G73" s="125">
        <f t="shared" si="5"/>
        <v>0</v>
      </c>
      <c r="H73" s="134"/>
      <c r="I73" s="126"/>
      <c r="J73" s="126"/>
      <c r="K73" s="28"/>
      <c r="L73" s="126"/>
    </row>
    <row r="74" spans="1:12" ht="12.75">
      <c r="A74" s="26">
        <v>4226</v>
      </c>
      <c r="B74" s="50" t="s">
        <v>121</v>
      </c>
      <c r="C74" s="160">
        <v>0</v>
      </c>
      <c r="D74" s="160">
        <f t="shared" si="4"/>
        <v>0</v>
      </c>
      <c r="E74" s="28">
        <v>0</v>
      </c>
      <c r="F74" s="126">
        <f t="shared" si="3"/>
        <v>0</v>
      </c>
      <c r="G74" s="125">
        <f t="shared" si="5"/>
        <v>0</v>
      </c>
      <c r="H74" s="134"/>
      <c r="I74" s="126"/>
      <c r="J74" s="126"/>
      <c r="K74" s="28"/>
      <c r="L74" s="126"/>
    </row>
    <row r="75" spans="1:12" ht="12.75">
      <c r="A75" s="26">
        <v>4227</v>
      </c>
      <c r="B75" s="50" t="s">
        <v>122</v>
      </c>
      <c r="C75" s="160">
        <v>0</v>
      </c>
      <c r="D75" s="160">
        <f t="shared" si="4"/>
        <v>0</v>
      </c>
      <c r="E75" s="28">
        <v>0</v>
      </c>
      <c r="F75" s="126">
        <f t="shared" si="3"/>
        <v>0</v>
      </c>
      <c r="G75" s="125">
        <f t="shared" si="5"/>
        <v>574.5</v>
      </c>
      <c r="H75" s="134">
        <v>574.5</v>
      </c>
      <c r="I75" s="126"/>
      <c r="J75" s="126"/>
      <c r="K75" s="28"/>
      <c r="L75" s="126"/>
    </row>
    <row r="76" spans="1:12" ht="25.5">
      <c r="A76" s="22">
        <v>424</v>
      </c>
      <c r="B76" s="49" t="s">
        <v>134</v>
      </c>
      <c r="C76" s="159">
        <v>7910.31</v>
      </c>
      <c r="D76" s="159">
        <f t="shared" si="4"/>
        <v>1049.8785586303006</v>
      </c>
      <c r="E76" s="24">
        <f>SUM(E77)</f>
        <v>8770.17</v>
      </c>
      <c r="F76" s="125">
        <f t="shared" si="3"/>
        <v>1164.001592673701</v>
      </c>
      <c r="G76" s="125">
        <f t="shared" si="5"/>
        <v>-0.0015926737009976932</v>
      </c>
      <c r="H76" s="68">
        <v>1164</v>
      </c>
      <c r="I76" s="125"/>
      <c r="J76" s="125"/>
      <c r="K76" s="24"/>
      <c r="L76" s="125"/>
    </row>
    <row r="77" spans="1:12" ht="12.75">
      <c r="A77" s="26">
        <v>4241</v>
      </c>
      <c r="B77" s="50" t="s">
        <v>123</v>
      </c>
      <c r="C77" s="160">
        <v>7910.31</v>
      </c>
      <c r="D77" s="160">
        <f t="shared" si="4"/>
        <v>1049.8785586303006</v>
      </c>
      <c r="E77" s="28">
        <v>8770.17</v>
      </c>
      <c r="F77" s="126">
        <f t="shared" si="3"/>
        <v>1164.001592673701</v>
      </c>
      <c r="G77" s="125">
        <f t="shared" si="5"/>
        <v>-0.0015926737009976932</v>
      </c>
      <c r="H77" s="134">
        <v>1164</v>
      </c>
      <c r="I77" s="126"/>
      <c r="J77" s="126"/>
      <c r="K77" s="28"/>
      <c r="L77" s="126"/>
    </row>
    <row r="78" spans="1:12" ht="12.75">
      <c r="A78" s="22">
        <v>426</v>
      </c>
      <c r="B78" s="49" t="s">
        <v>215</v>
      </c>
      <c r="C78" s="159">
        <v>0</v>
      </c>
      <c r="D78" s="159">
        <f t="shared" si="4"/>
        <v>0</v>
      </c>
      <c r="E78" s="24">
        <v>0</v>
      </c>
      <c r="F78" s="125">
        <f t="shared" si="3"/>
        <v>0</v>
      </c>
      <c r="G78" s="125">
        <f t="shared" si="5"/>
        <v>0</v>
      </c>
      <c r="H78" s="68"/>
      <c r="I78" s="125"/>
      <c r="J78" s="125"/>
      <c r="K78" s="24"/>
      <c r="L78" s="125"/>
    </row>
    <row r="79" spans="1:12" ht="12.75">
      <c r="A79" s="26">
        <v>4262</v>
      </c>
      <c r="B79" s="50" t="s">
        <v>215</v>
      </c>
      <c r="C79" s="160">
        <v>0</v>
      </c>
      <c r="D79" s="160">
        <f t="shared" si="4"/>
        <v>0</v>
      </c>
      <c r="E79" s="28">
        <v>0</v>
      </c>
      <c r="F79" s="126">
        <f t="shared" si="3"/>
        <v>0</v>
      </c>
      <c r="G79" s="125">
        <f t="shared" si="5"/>
        <v>0</v>
      </c>
      <c r="H79" s="134"/>
      <c r="I79" s="126"/>
      <c r="J79" s="126"/>
      <c r="K79" s="28"/>
      <c r="L79" s="126"/>
    </row>
    <row r="80" spans="1:12" ht="25.5">
      <c r="A80" s="22">
        <v>45</v>
      </c>
      <c r="B80" s="49" t="s">
        <v>265</v>
      </c>
      <c r="C80" s="159">
        <v>0</v>
      </c>
      <c r="D80" s="159">
        <f t="shared" si="4"/>
        <v>0</v>
      </c>
      <c r="E80" s="24">
        <v>0</v>
      </c>
      <c r="F80" s="125">
        <f t="shared" si="3"/>
        <v>0</v>
      </c>
      <c r="G80" s="125">
        <f t="shared" si="5"/>
        <v>0</v>
      </c>
      <c r="H80" s="68"/>
      <c r="I80" s="125"/>
      <c r="J80" s="125"/>
      <c r="K80" s="24"/>
      <c r="L80" s="125"/>
    </row>
    <row r="81" spans="1:12" ht="12.75">
      <c r="A81" s="26">
        <v>4511</v>
      </c>
      <c r="B81" s="50" t="s">
        <v>266</v>
      </c>
      <c r="C81" s="160">
        <v>0</v>
      </c>
      <c r="D81" s="160">
        <f t="shared" si="4"/>
        <v>0</v>
      </c>
      <c r="E81" s="28">
        <v>0</v>
      </c>
      <c r="F81" s="126">
        <f t="shared" si="3"/>
        <v>0</v>
      </c>
      <c r="G81" s="125">
        <f t="shared" si="5"/>
        <v>0</v>
      </c>
      <c r="H81" s="134"/>
      <c r="I81" s="126"/>
      <c r="J81" s="126"/>
      <c r="K81" s="28"/>
      <c r="L81" s="126"/>
    </row>
    <row r="82" spans="1:12" s="25" customFormat="1" ht="25.5">
      <c r="A82" s="66">
        <v>5</v>
      </c>
      <c r="B82" s="67" t="s">
        <v>205</v>
      </c>
      <c r="C82" s="158">
        <v>0</v>
      </c>
      <c r="D82" s="158">
        <f t="shared" si="4"/>
        <v>0</v>
      </c>
      <c r="E82" s="68">
        <v>0</v>
      </c>
      <c r="F82" s="68">
        <f t="shared" si="3"/>
        <v>0</v>
      </c>
      <c r="G82" s="68">
        <f t="shared" si="5"/>
        <v>0</v>
      </c>
      <c r="H82" s="68"/>
      <c r="I82" s="68">
        <f>F82/7.5345</f>
        <v>0</v>
      </c>
      <c r="J82" s="68">
        <f>I82/7.5345</f>
        <v>0</v>
      </c>
      <c r="K82" s="68">
        <v>0</v>
      </c>
      <c r="L82" s="127">
        <f>K82/7.5345</f>
        <v>0</v>
      </c>
    </row>
    <row r="83" spans="1:12" s="25" customFormat="1" ht="25.5">
      <c r="A83" s="64">
        <v>54</v>
      </c>
      <c r="B83" s="168" t="s">
        <v>206</v>
      </c>
      <c r="C83" s="159">
        <v>0</v>
      </c>
      <c r="D83" s="159">
        <f t="shared" si="4"/>
        <v>0</v>
      </c>
      <c r="E83" s="24">
        <v>0</v>
      </c>
      <c r="F83" s="125">
        <f t="shared" si="3"/>
        <v>0</v>
      </c>
      <c r="G83" s="125">
        <f t="shared" si="5"/>
        <v>0</v>
      </c>
      <c r="H83" s="68"/>
      <c r="I83" s="125"/>
      <c r="J83" s="125"/>
      <c r="K83" s="24"/>
      <c r="L83" s="125"/>
    </row>
    <row r="84" spans="1:12" ht="25.5">
      <c r="A84" s="65">
        <v>544</v>
      </c>
      <c r="B84" s="169" t="s">
        <v>207</v>
      </c>
      <c r="C84" s="160">
        <v>0</v>
      </c>
      <c r="D84" s="160">
        <f t="shared" si="4"/>
        <v>0</v>
      </c>
      <c r="E84" s="28">
        <v>0</v>
      </c>
      <c r="F84" s="126">
        <f t="shared" si="3"/>
        <v>0</v>
      </c>
      <c r="G84" s="125">
        <f t="shared" si="5"/>
        <v>0</v>
      </c>
      <c r="H84" s="134"/>
      <c r="I84" s="126"/>
      <c r="J84" s="126"/>
      <c r="K84" s="28"/>
      <c r="L84" s="126"/>
    </row>
    <row r="85" spans="1:12" ht="19.5" customHeight="1">
      <c r="A85" s="75" t="s">
        <v>124</v>
      </c>
      <c r="B85" s="76"/>
      <c r="C85" s="158">
        <f>SUM(C4,C62)</f>
        <v>3468023.8400000003</v>
      </c>
      <c r="D85" s="158">
        <f t="shared" si="4"/>
        <v>460285.8636936758</v>
      </c>
      <c r="E85" s="68">
        <f>SUM(E4,E62)</f>
        <v>3161107.04</v>
      </c>
      <c r="F85" s="68">
        <f t="shared" si="3"/>
        <v>419551.00404804567</v>
      </c>
      <c r="G85" s="68">
        <f t="shared" si="5"/>
        <v>64476.64595195436</v>
      </c>
      <c r="H85" s="68">
        <f>SUM(H4,H62)</f>
        <v>484027.65</v>
      </c>
      <c r="I85" s="68">
        <f>SUM(I4,I62)</f>
        <v>2860171.56</v>
      </c>
      <c r="J85" s="68">
        <f>I85/7.5345</f>
        <v>379610.0019908421</v>
      </c>
      <c r="K85" s="68">
        <f>SUM(K4,K62)</f>
        <v>2860171.56</v>
      </c>
      <c r="L85" s="127">
        <f>K85/7.5345</f>
        <v>379610.0019908421</v>
      </c>
    </row>
    <row r="86" spans="1:12" ht="12.75">
      <c r="A86" s="55"/>
      <c r="B86" s="45"/>
      <c r="C86" s="45"/>
      <c r="D86" s="45"/>
      <c r="E86" s="46"/>
      <c r="F86" s="46"/>
      <c r="G86" s="46"/>
      <c r="H86" s="138"/>
      <c r="I86" s="46"/>
      <c r="J86" s="46"/>
      <c r="K86" s="46"/>
      <c r="L86" s="46"/>
    </row>
    <row r="87" spans="1:12" ht="19.5" customHeight="1">
      <c r="A87" s="187" t="s">
        <v>157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</row>
    <row r="88" spans="1:12" s="19" customFormat="1" ht="39" customHeight="1">
      <c r="A88" s="16" t="s">
        <v>208</v>
      </c>
      <c r="B88" s="17" t="s">
        <v>209</v>
      </c>
      <c r="C88" s="17" t="s">
        <v>354</v>
      </c>
      <c r="D88" s="17" t="s">
        <v>355</v>
      </c>
      <c r="E88" s="18" t="s">
        <v>340</v>
      </c>
      <c r="F88" s="18" t="s">
        <v>343</v>
      </c>
      <c r="G88" s="18" t="s">
        <v>369</v>
      </c>
      <c r="H88" s="132" t="s">
        <v>342</v>
      </c>
      <c r="I88" s="18" t="s">
        <v>308</v>
      </c>
      <c r="J88" s="18" t="s">
        <v>309</v>
      </c>
      <c r="K88" s="18" t="s">
        <v>313</v>
      </c>
      <c r="L88" s="18" t="s">
        <v>311</v>
      </c>
    </row>
    <row r="89" spans="1:12" s="52" customFormat="1" ht="13.5" customHeight="1">
      <c r="A89" s="190">
        <v>1</v>
      </c>
      <c r="B89" s="190"/>
      <c r="C89" s="20">
        <v>2</v>
      </c>
      <c r="D89" s="20" t="s">
        <v>353</v>
      </c>
      <c r="E89" s="20">
        <v>3</v>
      </c>
      <c r="F89" s="20" t="s">
        <v>346</v>
      </c>
      <c r="G89" s="20">
        <v>4</v>
      </c>
      <c r="H89" s="133">
        <v>5</v>
      </c>
      <c r="I89" s="20">
        <v>6</v>
      </c>
      <c r="J89" s="20" t="s">
        <v>306</v>
      </c>
      <c r="K89" s="20">
        <v>7</v>
      </c>
      <c r="L89" s="20" t="s">
        <v>370</v>
      </c>
    </row>
    <row r="90" spans="1:12" ht="19.5" customHeight="1">
      <c r="A90" s="40">
        <v>1</v>
      </c>
      <c r="B90" s="40" t="s">
        <v>147</v>
      </c>
      <c r="C90" s="167">
        <v>721702.92</v>
      </c>
      <c r="D90" s="167">
        <f aca="true" t="shared" si="6" ref="D90:D95">SUM(C90/7.5345)</f>
        <v>95786.4383834362</v>
      </c>
      <c r="E90" s="32">
        <v>644975.82</v>
      </c>
      <c r="F90" s="32">
        <f aca="true" t="shared" si="7" ref="F90:F95">E90/7.5345</f>
        <v>85603.00218992632</v>
      </c>
      <c r="G90" s="32">
        <f aca="true" t="shared" si="8" ref="G90:G95">SUM(H90-F90)</f>
        <v>14211.017810073681</v>
      </c>
      <c r="H90" s="135">
        <v>99814.02</v>
      </c>
      <c r="I90" s="32">
        <v>347280.18</v>
      </c>
      <c r="J90" s="32">
        <f aca="true" t="shared" si="9" ref="J90:J95">I90/7.5345</f>
        <v>46092.00079633685</v>
      </c>
      <c r="K90" s="32">
        <v>347280.18</v>
      </c>
      <c r="L90" s="32">
        <f aca="true" t="shared" si="10" ref="L90:L95">K90/7.5345</f>
        <v>46092.00079633685</v>
      </c>
    </row>
    <row r="91" spans="1:12" ht="19.5" customHeight="1">
      <c r="A91" s="40">
        <v>2</v>
      </c>
      <c r="B91" s="40" t="s">
        <v>151</v>
      </c>
      <c r="C91" s="167">
        <v>306</v>
      </c>
      <c r="D91" s="167">
        <f t="shared" si="6"/>
        <v>40.61317937487557</v>
      </c>
      <c r="E91" s="32">
        <v>0</v>
      </c>
      <c r="F91" s="32">
        <f t="shared" si="7"/>
        <v>0</v>
      </c>
      <c r="G91" s="32">
        <f t="shared" si="8"/>
        <v>0</v>
      </c>
      <c r="H91" s="135">
        <v>0</v>
      </c>
      <c r="I91" s="32">
        <v>0</v>
      </c>
      <c r="J91" s="32">
        <f t="shared" si="9"/>
        <v>0</v>
      </c>
      <c r="K91" s="32">
        <v>0</v>
      </c>
      <c r="L91" s="32">
        <f t="shared" si="10"/>
        <v>0</v>
      </c>
    </row>
    <row r="92" spans="1:12" ht="19.5" customHeight="1">
      <c r="A92" s="40">
        <v>3</v>
      </c>
      <c r="B92" s="40" t="s">
        <v>148</v>
      </c>
      <c r="C92" s="167">
        <v>1747.19</v>
      </c>
      <c r="D92" s="167">
        <f t="shared" si="6"/>
        <v>231.8919636339505</v>
      </c>
      <c r="E92" s="32">
        <v>0</v>
      </c>
      <c r="F92" s="32">
        <f t="shared" si="7"/>
        <v>0</v>
      </c>
      <c r="G92" s="32">
        <f t="shared" si="8"/>
        <v>0</v>
      </c>
      <c r="H92" s="135">
        <v>0</v>
      </c>
      <c r="I92" s="32">
        <v>0</v>
      </c>
      <c r="J92" s="32">
        <f t="shared" si="9"/>
        <v>0</v>
      </c>
      <c r="K92" s="32">
        <v>0</v>
      </c>
      <c r="L92" s="32">
        <f t="shared" si="10"/>
        <v>0</v>
      </c>
    </row>
    <row r="93" spans="1:12" ht="19.5" customHeight="1">
      <c r="A93" s="40">
        <v>4</v>
      </c>
      <c r="B93" s="40" t="s">
        <v>149</v>
      </c>
      <c r="C93" s="167">
        <v>17189.45</v>
      </c>
      <c r="D93" s="167">
        <f t="shared" si="6"/>
        <v>2281.432079102794</v>
      </c>
      <c r="E93" s="32">
        <v>28736.58</v>
      </c>
      <c r="F93" s="32">
        <f t="shared" si="7"/>
        <v>3813.9996018315746</v>
      </c>
      <c r="G93" s="32">
        <f t="shared" si="8"/>
        <v>-2613.9996018315746</v>
      </c>
      <c r="H93" s="135">
        <v>1200</v>
      </c>
      <c r="I93" s="32">
        <v>28736.58</v>
      </c>
      <c r="J93" s="32">
        <f t="shared" si="9"/>
        <v>3813.9996018315746</v>
      </c>
      <c r="K93" s="32">
        <v>28736.58</v>
      </c>
      <c r="L93" s="32">
        <f t="shared" si="10"/>
        <v>3813.9996018315746</v>
      </c>
    </row>
    <row r="94" spans="1:12" ht="19.5" customHeight="1">
      <c r="A94" s="40">
        <v>5</v>
      </c>
      <c r="B94" s="40" t="s">
        <v>150</v>
      </c>
      <c r="C94" s="167">
        <v>2727078.28</v>
      </c>
      <c r="D94" s="167">
        <f t="shared" si="6"/>
        <v>361945.4880881279</v>
      </c>
      <c r="E94" s="32">
        <v>2487394.64</v>
      </c>
      <c r="F94" s="32">
        <f t="shared" si="7"/>
        <v>330134.0022562877</v>
      </c>
      <c r="G94" s="32">
        <f t="shared" si="8"/>
        <v>52879.62774371228</v>
      </c>
      <c r="H94" s="135">
        <v>383013.63</v>
      </c>
      <c r="I94" s="32">
        <v>2484154.8</v>
      </c>
      <c r="J94" s="32">
        <f t="shared" si="9"/>
        <v>329704.00159267365</v>
      </c>
      <c r="K94" s="32">
        <v>2484154.8</v>
      </c>
      <c r="L94" s="32">
        <f t="shared" si="10"/>
        <v>329704.00159267365</v>
      </c>
    </row>
    <row r="95" spans="1:12" ht="19.5" customHeight="1">
      <c r="A95" s="40"/>
      <c r="B95" s="42" t="s">
        <v>152</v>
      </c>
      <c r="C95" s="167">
        <f>SUM(C90:C94)</f>
        <v>3468023.84</v>
      </c>
      <c r="D95" s="167">
        <f t="shared" si="6"/>
        <v>460285.8636936757</v>
      </c>
      <c r="E95" s="43">
        <f>SUM(E90:E94)</f>
        <v>3161107.04</v>
      </c>
      <c r="F95" s="32">
        <f t="shared" si="7"/>
        <v>419551.00404804567</v>
      </c>
      <c r="G95" s="32">
        <f t="shared" si="8"/>
        <v>64476.64595195436</v>
      </c>
      <c r="H95" s="135">
        <f>SUM(H90:H94)</f>
        <v>484027.65</v>
      </c>
      <c r="I95" s="32">
        <f>SUM(I90:I94)</f>
        <v>2860171.5599999996</v>
      </c>
      <c r="J95" s="32">
        <f t="shared" si="9"/>
        <v>379610.00199084205</v>
      </c>
      <c r="K95" s="32">
        <f>SUM(K90:K94)</f>
        <v>2860171.5599999996</v>
      </c>
      <c r="L95" s="32">
        <f t="shared" si="10"/>
        <v>379610.00199084205</v>
      </c>
    </row>
    <row r="96" ht="12.75">
      <c r="H96" s="137"/>
    </row>
    <row r="97" ht="12.75">
      <c r="H97" s="137"/>
    </row>
    <row r="98" ht="12.75">
      <c r="H98" s="137"/>
    </row>
    <row r="99" ht="12.75">
      <c r="H99" s="137"/>
    </row>
    <row r="100" ht="12.75">
      <c r="H100" s="137"/>
    </row>
    <row r="101" ht="12.75">
      <c r="H101" s="137"/>
    </row>
    <row r="102" ht="12.75">
      <c r="H102" s="137"/>
    </row>
    <row r="103" ht="12.75">
      <c r="H103" s="137"/>
    </row>
    <row r="104" ht="12.75">
      <c r="H104" s="137"/>
    </row>
    <row r="105" ht="12.75">
      <c r="H105" s="137"/>
    </row>
    <row r="106" ht="12.75">
      <c r="H106" s="137"/>
    </row>
    <row r="107" ht="12.75">
      <c r="H107" s="137"/>
    </row>
    <row r="108" ht="12.75">
      <c r="H108" s="137"/>
    </row>
    <row r="109" ht="12.75">
      <c r="H109" s="137"/>
    </row>
    <row r="110" ht="12.75">
      <c r="H110" s="137"/>
    </row>
    <row r="111" ht="12.75">
      <c r="H111" s="137"/>
    </row>
    <row r="112" ht="12.75">
      <c r="H112" s="137"/>
    </row>
    <row r="113" ht="12.75">
      <c r="H113" s="137"/>
    </row>
    <row r="114" ht="12.75">
      <c r="H114" s="137"/>
    </row>
    <row r="115" ht="12.75">
      <c r="H115" s="137"/>
    </row>
    <row r="116" ht="12.75">
      <c r="H116" s="137"/>
    </row>
    <row r="117" ht="12.75">
      <c r="H117" s="137"/>
    </row>
    <row r="118" ht="12.75">
      <c r="H118" s="137"/>
    </row>
    <row r="119" ht="12.75">
      <c r="H119" s="137"/>
    </row>
    <row r="120" ht="12.75">
      <c r="H120" s="137"/>
    </row>
    <row r="121" ht="12.75">
      <c r="H121" s="137"/>
    </row>
    <row r="122" ht="12.75">
      <c r="H122" s="137"/>
    </row>
    <row r="123" ht="12.75">
      <c r="H123" s="137"/>
    </row>
    <row r="124" ht="12.75">
      <c r="H124" s="137"/>
    </row>
    <row r="125" ht="12.75">
      <c r="H125" s="137"/>
    </row>
    <row r="126" ht="12.75">
      <c r="H126" s="137"/>
    </row>
    <row r="127" ht="12.75">
      <c r="H127" s="137"/>
    </row>
    <row r="128" ht="12.75">
      <c r="H128" s="137"/>
    </row>
    <row r="129" ht="12.75">
      <c r="H129" s="137"/>
    </row>
    <row r="130" ht="12.75">
      <c r="H130" s="137"/>
    </row>
    <row r="131" ht="12.75">
      <c r="H131" s="137"/>
    </row>
    <row r="132" ht="12.75">
      <c r="H132" s="137"/>
    </row>
    <row r="133" ht="12.75">
      <c r="H133" s="137"/>
    </row>
    <row r="134" ht="12.75">
      <c r="H134" s="137"/>
    </row>
    <row r="135" ht="12.75">
      <c r="H135" s="137"/>
    </row>
    <row r="136" ht="12.75">
      <c r="H136" s="137"/>
    </row>
    <row r="137" ht="12.75">
      <c r="H137" s="137"/>
    </row>
    <row r="138" ht="12.75">
      <c r="H138" s="137"/>
    </row>
    <row r="139" ht="12.75">
      <c r="H139" s="137"/>
    </row>
    <row r="140" ht="12.75">
      <c r="H140" s="137"/>
    </row>
    <row r="141" ht="12.75">
      <c r="H141" s="137"/>
    </row>
    <row r="142" ht="12.75">
      <c r="H142" s="137"/>
    </row>
    <row r="143" ht="12.75">
      <c r="H143" s="137"/>
    </row>
    <row r="144" ht="12.75">
      <c r="H144" s="137"/>
    </row>
    <row r="145" ht="12.75">
      <c r="H145" s="137"/>
    </row>
    <row r="146" ht="12.75">
      <c r="H146" s="137"/>
    </row>
    <row r="147" ht="12.75">
      <c r="H147" s="137"/>
    </row>
    <row r="148" ht="12.75">
      <c r="H148" s="137"/>
    </row>
    <row r="149" ht="12.75">
      <c r="H149" s="137"/>
    </row>
    <row r="150" ht="12.75">
      <c r="H150" s="137"/>
    </row>
    <row r="151" ht="12.75">
      <c r="H151" s="137"/>
    </row>
    <row r="152" ht="12.75">
      <c r="H152" s="137"/>
    </row>
    <row r="153" ht="12.75">
      <c r="H153" s="137"/>
    </row>
    <row r="154" ht="12.75">
      <c r="H154" s="137"/>
    </row>
    <row r="155" ht="12.75">
      <c r="H155" s="137"/>
    </row>
    <row r="156" ht="12.75">
      <c r="H156" s="137"/>
    </row>
    <row r="157" ht="12.75">
      <c r="H157" s="137"/>
    </row>
    <row r="158" ht="12.75">
      <c r="H158" s="137"/>
    </row>
    <row r="159" ht="12.75">
      <c r="H159" s="137"/>
    </row>
    <row r="160" ht="12.75">
      <c r="H160" s="137"/>
    </row>
    <row r="161" ht="12.75">
      <c r="H161" s="137"/>
    </row>
    <row r="162" ht="12.75">
      <c r="H162" s="137"/>
    </row>
    <row r="163" ht="12.75">
      <c r="H163" s="137"/>
    </row>
    <row r="164" ht="12.75">
      <c r="H164" s="137"/>
    </row>
    <row r="165" ht="12.75">
      <c r="H165" s="137"/>
    </row>
    <row r="166" ht="12.75">
      <c r="H166" s="137"/>
    </row>
    <row r="167" ht="12.75">
      <c r="H167" s="137"/>
    </row>
    <row r="168" ht="12.75">
      <c r="H168" s="137"/>
    </row>
    <row r="169" ht="12.75">
      <c r="H169" s="137"/>
    </row>
    <row r="170" ht="12.75">
      <c r="H170" s="137"/>
    </row>
    <row r="171" ht="12.75">
      <c r="H171" s="137"/>
    </row>
    <row r="172" ht="12.75">
      <c r="H172" s="137"/>
    </row>
    <row r="173" ht="12.75">
      <c r="H173" s="137"/>
    </row>
    <row r="174" ht="12.75">
      <c r="H174" s="137"/>
    </row>
    <row r="175" ht="12.75">
      <c r="H175" s="137"/>
    </row>
    <row r="176" ht="12.75">
      <c r="H176" s="137"/>
    </row>
    <row r="177" ht="12.75">
      <c r="H177" s="137"/>
    </row>
    <row r="178" ht="12.75">
      <c r="H178" s="137"/>
    </row>
    <row r="179" ht="12.75">
      <c r="H179" s="137"/>
    </row>
    <row r="180" ht="12.75">
      <c r="H180" s="137"/>
    </row>
    <row r="181" ht="12.75">
      <c r="H181" s="137"/>
    </row>
    <row r="182" ht="12.75">
      <c r="H182" s="137"/>
    </row>
    <row r="183" ht="12.75">
      <c r="H183" s="137"/>
    </row>
    <row r="184" ht="12.75">
      <c r="H184" s="137"/>
    </row>
    <row r="185" ht="12.75">
      <c r="H185" s="137"/>
    </row>
    <row r="186" ht="12.75">
      <c r="H186" s="137"/>
    </row>
    <row r="187" ht="12.75">
      <c r="H187" s="137"/>
    </row>
    <row r="188" ht="12.75">
      <c r="H188" s="137"/>
    </row>
    <row r="189" ht="12.75">
      <c r="H189" s="137"/>
    </row>
    <row r="190" ht="12.75">
      <c r="H190" s="137"/>
    </row>
    <row r="191" ht="12.75">
      <c r="H191" s="137"/>
    </row>
    <row r="192" ht="12.75">
      <c r="H192" s="137"/>
    </row>
    <row r="193" ht="12.75">
      <c r="H193" s="137"/>
    </row>
    <row r="194" ht="12.75">
      <c r="H194" s="137"/>
    </row>
    <row r="195" ht="12.75">
      <c r="H195" s="137"/>
    </row>
    <row r="196" ht="12.75">
      <c r="H196" s="137"/>
    </row>
    <row r="197" ht="12.75">
      <c r="H197" s="137"/>
    </row>
    <row r="198" ht="12.75">
      <c r="H198" s="137"/>
    </row>
    <row r="199" ht="12.75">
      <c r="H199" s="137"/>
    </row>
    <row r="200" ht="12.75">
      <c r="H200" s="137"/>
    </row>
    <row r="201" ht="12.75">
      <c r="H201" s="137"/>
    </row>
    <row r="202" ht="12.75">
      <c r="H202" s="137"/>
    </row>
    <row r="203" ht="12.75">
      <c r="H203" s="137"/>
    </row>
    <row r="204" ht="12.75">
      <c r="H204" s="137"/>
    </row>
    <row r="205" ht="12.75">
      <c r="H205" s="137"/>
    </row>
    <row r="206" ht="12.75">
      <c r="H206" s="137"/>
    </row>
    <row r="207" ht="12.75">
      <c r="H207" s="137"/>
    </row>
    <row r="208" ht="12.75">
      <c r="H208" s="137"/>
    </row>
    <row r="209" ht="12.75">
      <c r="H209" s="137"/>
    </row>
    <row r="210" ht="12.75">
      <c r="H210" s="137"/>
    </row>
    <row r="211" ht="12.75">
      <c r="H211" s="137"/>
    </row>
    <row r="212" ht="12.75">
      <c r="H212" s="137"/>
    </row>
    <row r="213" ht="12.75">
      <c r="H213" s="137"/>
    </row>
    <row r="214" ht="12.75">
      <c r="H214" s="137"/>
    </row>
    <row r="215" ht="12.75">
      <c r="H215" s="137"/>
    </row>
    <row r="216" ht="12.75">
      <c r="H216" s="137"/>
    </row>
    <row r="217" ht="12.75">
      <c r="H217" s="137"/>
    </row>
    <row r="218" ht="12.75">
      <c r="H218" s="137"/>
    </row>
    <row r="219" ht="12.75">
      <c r="H219" s="137"/>
    </row>
    <row r="220" ht="12.75">
      <c r="H220" s="137"/>
    </row>
    <row r="221" ht="12.75">
      <c r="H221" s="137"/>
    </row>
    <row r="222" ht="12.75">
      <c r="H222" s="137"/>
    </row>
    <row r="223" ht="12.75">
      <c r="H223" s="137"/>
    </row>
    <row r="224" ht="12.75">
      <c r="H224" s="137"/>
    </row>
    <row r="225" ht="12.75">
      <c r="H225" s="137"/>
    </row>
    <row r="226" ht="12.75">
      <c r="H226" s="137"/>
    </row>
    <row r="227" ht="12.75">
      <c r="H227" s="137"/>
    </row>
    <row r="228" ht="12.75">
      <c r="H228" s="137"/>
    </row>
    <row r="229" ht="12.75">
      <c r="H229" s="137"/>
    </row>
    <row r="230" ht="12.75">
      <c r="H230" s="137"/>
    </row>
    <row r="231" ht="12.75">
      <c r="H231" s="137"/>
    </row>
    <row r="232" ht="12.75">
      <c r="H232" s="137"/>
    </row>
    <row r="233" ht="12.75">
      <c r="H233" s="137"/>
    </row>
    <row r="234" ht="12.75">
      <c r="H234" s="137"/>
    </row>
    <row r="235" ht="12.75">
      <c r="H235" s="137"/>
    </row>
    <row r="236" ht="12.75">
      <c r="H236" s="137"/>
    </row>
    <row r="237" ht="12.75">
      <c r="H237" s="137"/>
    </row>
    <row r="238" ht="12.75">
      <c r="H238" s="137"/>
    </row>
    <row r="239" ht="12.75">
      <c r="H239" s="137"/>
    </row>
    <row r="240" ht="12.75">
      <c r="H240" s="137"/>
    </row>
    <row r="241" ht="12.75">
      <c r="H241" s="137"/>
    </row>
    <row r="242" ht="12.75">
      <c r="H242" s="137"/>
    </row>
    <row r="243" ht="12.75">
      <c r="H243" s="137"/>
    </row>
    <row r="244" ht="12.75">
      <c r="H244" s="137"/>
    </row>
    <row r="245" ht="12.75">
      <c r="H245" s="137"/>
    </row>
    <row r="246" ht="12.75">
      <c r="H246" s="137"/>
    </row>
    <row r="247" ht="12.75">
      <c r="H247" s="137"/>
    </row>
    <row r="248" ht="12.75">
      <c r="H248" s="137"/>
    </row>
    <row r="249" ht="12.75">
      <c r="H249" s="137"/>
    </row>
    <row r="250" ht="12.75">
      <c r="H250" s="137"/>
    </row>
    <row r="251" ht="12.75">
      <c r="H251" s="137"/>
    </row>
    <row r="252" ht="12.75">
      <c r="H252" s="137"/>
    </row>
    <row r="253" ht="12.75">
      <c r="H253" s="137"/>
    </row>
    <row r="254" ht="12.75">
      <c r="H254" s="137"/>
    </row>
    <row r="255" ht="12.75">
      <c r="H255" s="137"/>
    </row>
    <row r="256" ht="12.75">
      <c r="H256" s="137"/>
    </row>
    <row r="257" ht="12.75">
      <c r="H257" s="137"/>
    </row>
    <row r="258" ht="12.75">
      <c r="H258" s="137"/>
    </row>
    <row r="259" ht="12.75">
      <c r="H259" s="137"/>
    </row>
    <row r="260" ht="12.75">
      <c r="H260" s="137"/>
    </row>
    <row r="261" ht="12.75">
      <c r="H261" s="137"/>
    </row>
    <row r="262" ht="12.75">
      <c r="H262" s="137"/>
    </row>
    <row r="263" ht="12.75">
      <c r="H263" s="137"/>
    </row>
    <row r="264" ht="12.75">
      <c r="H264" s="137"/>
    </row>
    <row r="265" ht="12.75">
      <c r="H265" s="137"/>
    </row>
    <row r="266" ht="12.75">
      <c r="H266" s="137"/>
    </row>
    <row r="267" ht="12.75">
      <c r="H267" s="137"/>
    </row>
    <row r="268" ht="12.75">
      <c r="H268" s="137"/>
    </row>
    <row r="269" ht="12.75">
      <c r="H269" s="137"/>
    </row>
    <row r="270" ht="12.75">
      <c r="H270" s="137"/>
    </row>
    <row r="271" ht="12.75">
      <c r="H271" s="137"/>
    </row>
    <row r="272" ht="12.75">
      <c r="H272" s="137"/>
    </row>
    <row r="273" ht="12.75">
      <c r="H273" s="137"/>
    </row>
    <row r="274" ht="12.75">
      <c r="H274" s="137"/>
    </row>
    <row r="275" ht="12.75">
      <c r="H275" s="137"/>
    </row>
    <row r="276" ht="12.75">
      <c r="H276" s="137"/>
    </row>
    <row r="277" ht="12.75">
      <c r="H277" s="137"/>
    </row>
    <row r="278" ht="12.75">
      <c r="H278" s="137"/>
    </row>
    <row r="279" ht="12.75">
      <c r="H279" s="137"/>
    </row>
    <row r="280" ht="12.75">
      <c r="H280" s="137"/>
    </row>
    <row r="281" ht="12.75">
      <c r="H281" s="137"/>
    </row>
    <row r="282" ht="12.75">
      <c r="H282" s="137"/>
    </row>
    <row r="283" ht="12.75">
      <c r="H283" s="137"/>
    </row>
    <row r="284" ht="12.75">
      <c r="H284" s="137"/>
    </row>
    <row r="285" ht="12.75">
      <c r="H285" s="137"/>
    </row>
    <row r="286" ht="12.75">
      <c r="H286" s="137"/>
    </row>
    <row r="287" ht="12.75">
      <c r="H287" s="137"/>
    </row>
    <row r="288" ht="12.75">
      <c r="H288" s="137"/>
    </row>
    <row r="289" ht="12.75">
      <c r="H289" s="137"/>
    </row>
    <row r="290" ht="12.75">
      <c r="H290" s="137"/>
    </row>
    <row r="291" ht="12.75">
      <c r="H291" s="137"/>
    </row>
    <row r="292" ht="12.75">
      <c r="H292" s="137"/>
    </row>
    <row r="293" ht="12.75">
      <c r="H293" s="137"/>
    </row>
    <row r="294" ht="12.75">
      <c r="H294" s="137"/>
    </row>
    <row r="295" ht="12.75">
      <c r="H295" s="137"/>
    </row>
    <row r="296" ht="12.75">
      <c r="H296" s="137"/>
    </row>
    <row r="297" ht="12.75">
      <c r="H297" s="137"/>
    </row>
    <row r="298" ht="12.75">
      <c r="H298" s="137"/>
    </row>
    <row r="299" ht="12.75">
      <c r="H299" s="137"/>
    </row>
    <row r="300" ht="12.75">
      <c r="H300" s="137"/>
    </row>
    <row r="301" ht="12.75">
      <c r="H301" s="137"/>
    </row>
    <row r="302" ht="12.75">
      <c r="H302" s="137"/>
    </row>
    <row r="303" ht="12.75">
      <c r="H303" s="137"/>
    </row>
    <row r="304" ht="12.75">
      <c r="H304" s="137"/>
    </row>
    <row r="305" ht="12.75">
      <c r="H305" s="137"/>
    </row>
    <row r="306" ht="12.75">
      <c r="H306" s="137"/>
    </row>
    <row r="307" ht="12.75">
      <c r="H307" s="137"/>
    </row>
    <row r="308" ht="12.75">
      <c r="H308" s="137"/>
    </row>
    <row r="309" ht="12.75">
      <c r="H309" s="137"/>
    </row>
    <row r="310" ht="12.75">
      <c r="H310" s="137"/>
    </row>
    <row r="311" ht="12.75">
      <c r="H311" s="137"/>
    </row>
    <row r="312" ht="12.75">
      <c r="H312" s="137"/>
    </row>
    <row r="313" ht="12.75">
      <c r="H313" s="137"/>
    </row>
    <row r="314" ht="12.75">
      <c r="H314" s="137"/>
    </row>
    <row r="315" ht="12.75">
      <c r="H315" s="137"/>
    </row>
    <row r="316" ht="12.75">
      <c r="H316" s="137"/>
    </row>
    <row r="317" ht="12.75">
      <c r="H317" s="137"/>
    </row>
    <row r="318" ht="12.75">
      <c r="H318" s="137"/>
    </row>
    <row r="319" ht="12.75">
      <c r="H319" s="137"/>
    </row>
    <row r="320" ht="12.75">
      <c r="H320" s="137"/>
    </row>
    <row r="321" ht="12.75">
      <c r="H321" s="137"/>
    </row>
    <row r="322" ht="12.75">
      <c r="H322" s="137"/>
    </row>
    <row r="323" ht="12.75">
      <c r="H323" s="137"/>
    </row>
    <row r="324" ht="12.75">
      <c r="H324" s="137"/>
    </row>
    <row r="325" ht="12.75">
      <c r="H325" s="137"/>
    </row>
    <row r="326" ht="12.75">
      <c r="H326" s="137"/>
    </row>
    <row r="327" ht="12.75">
      <c r="H327" s="137"/>
    </row>
    <row r="328" ht="12.75">
      <c r="H328" s="137"/>
    </row>
    <row r="329" ht="12.75">
      <c r="H329" s="137"/>
    </row>
    <row r="330" ht="12.75">
      <c r="H330" s="137"/>
    </row>
    <row r="331" ht="12.75">
      <c r="H331" s="137"/>
    </row>
    <row r="332" ht="12.75">
      <c r="H332" s="137"/>
    </row>
    <row r="333" ht="12.75">
      <c r="H333" s="137"/>
    </row>
    <row r="334" ht="12.75">
      <c r="H334" s="137"/>
    </row>
    <row r="335" ht="12.75">
      <c r="H335" s="137"/>
    </row>
  </sheetData>
  <sheetProtection/>
  <mergeCells count="4">
    <mergeCell ref="A89:B89"/>
    <mergeCell ref="A1:L1"/>
    <mergeCell ref="A3:B3"/>
    <mergeCell ref="A87:L87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8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0"/>
  <sheetViews>
    <sheetView showGridLines="0" zoomScale="90" zoomScaleNormal="90" zoomScalePageLayoutView="0" workbookViewId="0" topLeftCell="A1">
      <selection activeCell="J321" sqref="J321"/>
    </sheetView>
  </sheetViews>
  <sheetFormatPr defaultColWidth="8.8515625" defaultRowHeight="27" customHeight="1"/>
  <cols>
    <col min="1" max="1" width="9.421875" style="78" customWidth="1"/>
    <col min="2" max="2" width="13.8515625" style="78" customWidth="1"/>
    <col min="3" max="3" width="47.421875" style="78" customWidth="1"/>
    <col min="4" max="4" width="16.421875" style="94" customWidth="1"/>
    <col min="5" max="6" width="15.140625" style="94" customWidth="1"/>
    <col min="7" max="9" width="16.57421875" style="95" customWidth="1"/>
    <col min="10" max="10" width="16.57421875" style="130" customWidth="1"/>
    <col min="11" max="14" width="16.57421875" style="95" customWidth="1"/>
    <col min="15" max="17" width="11.140625" style="78" customWidth="1"/>
    <col min="18" max="16384" width="8.8515625" style="78" customWidth="1"/>
  </cols>
  <sheetData>
    <row r="1" spans="1:14" ht="27" customHeight="1">
      <c r="A1" s="197" t="s">
        <v>348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79" customFormat="1" ht="41.25" customHeight="1">
      <c r="A2" s="113"/>
      <c r="B2" s="194" t="s">
        <v>0</v>
      </c>
      <c r="C2" s="195"/>
      <c r="D2" s="113" t="s">
        <v>64</v>
      </c>
      <c r="E2" s="113" t="s">
        <v>351</v>
      </c>
      <c r="F2" s="113" t="s">
        <v>352</v>
      </c>
      <c r="G2" s="114" t="s">
        <v>319</v>
      </c>
      <c r="H2" s="114" t="s">
        <v>320</v>
      </c>
      <c r="I2" s="114" t="s">
        <v>368</v>
      </c>
      <c r="J2" s="114" t="s">
        <v>321</v>
      </c>
      <c r="K2" s="114" t="s">
        <v>298</v>
      </c>
      <c r="L2" s="114" t="s">
        <v>299</v>
      </c>
      <c r="M2" s="114" t="s">
        <v>300</v>
      </c>
      <c r="N2" s="114" t="s">
        <v>301</v>
      </c>
    </row>
    <row r="3" spans="1:15" s="81" customFormat="1" ht="14.25" customHeight="1">
      <c r="A3" s="115"/>
      <c r="B3" s="196" t="s">
        <v>1</v>
      </c>
      <c r="C3" s="195"/>
      <c r="D3" s="116">
        <v>2</v>
      </c>
      <c r="E3" s="116">
        <v>3</v>
      </c>
      <c r="F3" s="116" t="s">
        <v>346</v>
      </c>
      <c r="G3" s="117">
        <v>4</v>
      </c>
      <c r="H3" s="117" t="s">
        <v>294</v>
      </c>
      <c r="I3" s="117">
        <v>5</v>
      </c>
      <c r="J3" s="117">
        <v>6</v>
      </c>
      <c r="K3" s="117">
        <v>7</v>
      </c>
      <c r="L3" s="117" t="s">
        <v>366</v>
      </c>
      <c r="M3" s="117">
        <v>8</v>
      </c>
      <c r="N3" s="117" t="s">
        <v>367</v>
      </c>
      <c r="O3" s="80"/>
    </row>
    <row r="4" spans="1:14" s="176" customFormat="1" ht="27" customHeight="1">
      <c r="A4" s="178"/>
      <c r="B4" s="179"/>
      <c r="C4" s="174" t="s">
        <v>275</v>
      </c>
      <c r="D4" s="175"/>
      <c r="E4" s="173">
        <f>SUM(E5,E66,E79,E236,E264,E270,E288,E305)</f>
        <v>3468023.84</v>
      </c>
      <c r="F4" s="173">
        <f>SUM(E4/7.5345)</f>
        <v>460285.8636936757</v>
      </c>
      <c r="G4" s="123">
        <f>SUM(G5,G66,G79,G236,G270,G305)</f>
        <v>3161107.0400000005</v>
      </c>
      <c r="H4" s="123">
        <f>G4/7.5345</f>
        <v>419551.0040480457</v>
      </c>
      <c r="I4" s="123">
        <f>SUM(J4-H4)</f>
        <v>64476.6459519543</v>
      </c>
      <c r="J4" s="120">
        <f>SUM(J5,J66,J79,J236,J264,J270,J305)</f>
        <v>484027.65</v>
      </c>
      <c r="K4" s="123">
        <f>SUM(K5,K66,K79,K270,K236)</f>
        <v>2860171.5599999996</v>
      </c>
      <c r="L4" s="123">
        <f>K4/7.5345</f>
        <v>379610.00199084205</v>
      </c>
      <c r="M4" s="123">
        <f>SUM(M5,M66,M79,M236,M270)</f>
        <v>2860171.5599999996</v>
      </c>
      <c r="N4" s="123">
        <f>M4/7.5345</f>
        <v>379610.00199084205</v>
      </c>
    </row>
    <row r="5" spans="1:14" s="111" customFormat="1" ht="27" customHeight="1">
      <c r="A5" s="118">
        <v>2101</v>
      </c>
      <c r="B5" s="119" t="s">
        <v>2</v>
      </c>
      <c r="C5" s="118" t="s">
        <v>219</v>
      </c>
      <c r="D5" s="119"/>
      <c r="E5" s="172">
        <f>SUM(E6,E34,E42)</f>
        <v>2746074.09</v>
      </c>
      <c r="F5" s="172">
        <f aca="true" t="shared" si="0" ref="F5:F62">SUM(E5/7.5345)</f>
        <v>364466.66533943854</v>
      </c>
      <c r="G5" s="120">
        <f>SUM(G6,G34,G42)</f>
        <v>2530522.0900000003</v>
      </c>
      <c r="H5" s="120">
        <f aca="true" t="shared" si="1" ref="H5:H59">G5/7.5345</f>
        <v>335857.9985400491</v>
      </c>
      <c r="I5" s="120">
        <f aca="true" t="shared" si="2" ref="I5:I68">SUM(J5-H5)</f>
        <v>45902.7814599509</v>
      </c>
      <c r="J5" s="120">
        <f>SUM(J6,J34,J42)</f>
        <v>381760.78</v>
      </c>
      <c r="K5" s="120">
        <f>SUM(K6,K34,K42)</f>
        <v>2530522.09</v>
      </c>
      <c r="L5" s="120">
        <f>K5/7.5345</f>
        <v>335857.99854004907</v>
      </c>
      <c r="M5" s="120">
        <v>2530522.09</v>
      </c>
      <c r="N5" s="120">
        <f>M5/7.5345</f>
        <v>335857.99854004907</v>
      </c>
    </row>
    <row r="6" spans="1:14" s="111" customFormat="1" ht="27" customHeight="1">
      <c r="A6" s="85" t="s">
        <v>221</v>
      </c>
      <c r="B6" s="86" t="s">
        <v>3</v>
      </c>
      <c r="C6" s="85" t="s">
        <v>220</v>
      </c>
      <c r="D6" s="87"/>
      <c r="E6" s="173">
        <v>52664</v>
      </c>
      <c r="F6" s="173">
        <f t="shared" si="0"/>
        <v>6989.7139823478665</v>
      </c>
      <c r="G6" s="88">
        <f>SUM(G7)</f>
        <v>50661.98</v>
      </c>
      <c r="H6" s="123">
        <f t="shared" si="1"/>
        <v>6724.000265445617</v>
      </c>
      <c r="I6" s="123">
        <f t="shared" si="2"/>
        <v>-60.760265445616824</v>
      </c>
      <c r="J6" s="120">
        <f>SUM(J7)</f>
        <v>6663.24</v>
      </c>
      <c r="K6" s="123">
        <f>SUM(K7)</f>
        <v>50661.98</v>
      </c>
      <c r="L6" s="123">
        <f>K6/7.5345</f>
        <v>6724.000265445617</v>
      </c>
      <c r="M6" s="123">
        <v>50661.98</v>
      </c>
      <c r="N6" s="123">
        <f>M6/7.5345</f>
        <v>6724.000265445617</v>
      </c>
    </row>
    <row r="7" spans="1:14" s="111" customFormat="1" ht="27" customHeight="1">
      <c r="A7" s="86"/>
      <c r="B7" s="85">
        <v>3</v>
      </c>
      <c r="C7" s="85" t="s">
        <v>159</v>
      </c>
      <c r="D7" s="87"/>
      <c r="E7" s="173">
        <f>SUM(E8,E32)</f>
        <v>52664</v>
      </c>
      <c r="F7" s="173">
        <f t="shared" si="0"/>
        <v>6989.7139823478665</v>
      </c>
      <c r="G7" s="88">
        <f>SUM(G8,G31)</f>
        <v>50661.98</v>
      </c>
      <c r="H7" s="123">
        <f t="shared" si="1"/>
        <v>6724.000265445617</v>
      </c>
      <c r="I7" s="123">
        <f t="shared" si="2"/>
        <v>-60.760265445616824</v>
      </c>
      <c r="J7" s="120">
        <f>SUM(J8,J31)</f>
        <v>6663.24</v>
      </c>
      <c r="K7" s="123">
        <f>SUM(K8,K31)</f>
        <v>50661.98</v>
      </c>
      <c r="L7" s="123">
        <f>K7/7.5345</f>
        <v>6724.000265445617</v>
      </c>
      <c r="M7" s="123">
        <v>50661.98</v>
      </c>
      <c r="N7" s="123">
        <f>M7/7.5345</f>
        <v>6724.000265445617</v>
      </c>
    </row>
    <row r="8" spans="1:14" s="111" customFormat="1" ht="27" customHeight="1">
      <c r="A8" s="86"/>
      <c r="B8" s="85">
        <v>32</v>
      </c>
      <c r="C8" s="85" t="s">
        <v>158</v>
      </c>
      <c r="D8" s="87"/>
      <c r="E8" s="173">
        <v>48664</v>
      </c>
      <c r="F8" s="173">
        <f t="shared" si="0"/>
        <v>6458.822748689362</v>
      </c>
      <c r="G8" s="88">
        <f>SUM(G9,G13,G18,G27)</f>
        <v>47874.25</v>
      </c>
      <c r="H8" s="123">
        <f t="shared" si="1"/>
        <v>6354.004910743911</v>
      </c>
      <c r="I8" s="123">
        <f t="shared" si="2"/>
        <v>-60.76491074391106</v>
      </c>
      <c r="J8" s="120">
        <f>SUM(J9,J13,J18,J27)</f>
        <v>6293.24</v>
      </c>
      <c r="K8" s="123">
        <v>47874.25</v>
      </c>
      <c r="L8" s="123">
        <f>K8/7.5345</f>
        <v>6354.004910743911</v>
      </c>
      <c r="M8" s="123">
        <v>47874.25</v>
      </c>
      <c r="N8" s="123">
        <f>M8/7.5345</f>
        <v>6354.004910743911</v>
      </c>
    </row>
    <row r="9" spans="1:14" s="111" customFormat="1" ht="27" customHeight="1">
      <c r="A9" s="86"/>
      <c r="B9" s="85" t="s">
        <v>5</v>
      </c>
      <c r="C9" s="85" t="s">
        <v>6</v>
      </c>
      <c r="D9" s="87"/>
      <c r="E9" s="173">
        <v>10762.88</v>
      </c>
      <c r="F9" s="173">
        <f t="shared" si="0"/>
        <v>1428.4796602296103</v>
      </c>
      <c r="G9" s="88">
        <f>SUM(G10:G12)</f>
        <v>6705.719999999999</v>
      </c>
      <c r="H9" s="123">
        <f t="shared" si="1"/>
        <v>890.0019908421261</v>
      </c>
      <c r="I9" s="123">
        <f t="shared" si="2"/>
        <v>128.90800915787383</v>
      </c>
      <c r="J9" s="120">
        <f>SUM(J10:J12)</f>
        <v>1018.91</v>
      </c>
      <c r="K9" s="123"/>
      <c r="L9" s="123"/>
      <c r="M9" s="123"/>
      <c r="N9" s="123"/>
    </row>
    <row r="10" spans="1:14" ht="27" customHeight="1">
      <c r="A10" s="90"/>
      <c r="B10" s="90" t="s">
        <v>8</v>
      </c>
      <c r="C10" s="90" t="s">
        <v>9</v>
      </c>
      <c r="D10" s="91">
        <v>48005</v>
      </c>
      <c r="E10" s="170">
        <v>9512.88</v>
      </c>
      <c r="F10" s="170">
        <f t="shared" si="0"/>
        <v>1262.5761497113276</v>
      </c>
      <c r="G10" s="92">
        <v>6005</v>
      </c>
      <c r="H10" s="83">
        <f t="shared" si="1"/>
        <v>797.0004645298294</v>
      </c>
      <c r="I10" s="123">
        <f t="shared" si="2"/>
        <v>102.9995354701706</v>
      </c>
      <c r="J10" s="124">
        <v>900</v>
      </c>
      <c r="K10" s="83"/>
      <c r="L10" s="83"/>
      <c r="M10" s="83"/>
      <c r="N10" s="83"/>
    </row>
    <row r="11" spans="1:14" ht="27" customHeight="1">
      <c r="A11" s="90"/>
      <c r="B11" s="90" t="s">
        <v>32</v>
      </c>
      <c r="C11" s="90" t="s">
        <v>33</v>
      </c>
      <c r="D11" s="91">
        <v>48005</v>
      </c>
      <c r="E11" s="170">
        <v>1250</v>
      </c>
      <c r="F11" s="170">
        <f t="shared" si="0"/>
        <v>165.90351051828256</v>
      </c>
      <c r="G11" s="92">
        <v>504.82</v>
      </c>
      <c r="H11" s="83">
        <f t="shared" si="1"/>
        <v>67.00112814387153</v>
      </c>
      <c r="I11" s="123">
        <f t="shared" si="2"/>
        <v>25.90887185612847</v>
      </c>
      <c r="J11" s="124">
        <v>92.91</v>
      </c>
      <c r="K11" s="83"/>
      <c r="L11" s="83"/>
      <c r="M11" s="83"/>
      <c r="N11" s="83"/>
    </row>
    <row r="12" spans="1:14" ht="27" customHeight="1">
      <c r="A12" s="90"/>
      <c r="B12" s="90">
        <v>3214</v>
      </c>
      <c r="C12" s="90" t="s">
        <v>224</v>
      </c>
      <c r="D12" s="91">
        <v>48005</v>
      </c>
      <c r="E12" s="170">
        <v>0</v>
      </c>
      <c r="F12" s="170">
        <f t="shared" si="0"/>
        <v>0</v>
      </c>
      <c r="G12" s="92">
        <v>195.9</v>
      </c>
      <c r="H12" s="83">
        <f t="shared" si="1"/>
        <v>26.000398168425242</v>
      </c>
      <c r="I12" s="123">
        <f t="shared" si="2"/>
        <v>-0.0003981684252423179</v>
      </c>
      <c r="J12" s="124">
        <v>26</v>
      </c>
      <c r="K12" s="83"/>
      <c r="L12" s="83"/>
      <c r="M12" s="83"/>
      <c r="N12" s="83"/>
    </row>
    <row r="13" spans="1:14" ht="27" customHeight="1">
      <c r="A13" s="112"/>
      <c r="B13" s="90" t="s">
        <v>34</v>
      </c>
      <c r="C13" s="90" t="s">
        <v>35</v>
      </c>
      <c r="D13" s="171"/>
      <c r="E13" s="170">
        <v>15990.82</v>
      </c>
      <c r="F13" s="170">
        <f t="shared" si="0"/>
        <v>2122.3465392527705</v>
      </c>
      <c r="G13" s="92">
        <f>SUM(G14:G17)</f>
        <v>19461.63</v>
      </c>
      <c r="H13" s="83">
        <f t="shared" si="1"/>
        <v>2583.002189926339</v>
      </c>
      <c r="I13" s="123">
        <f t="shared" si="2"/>
        <v>-406.6721899263389</v>
      </c>
      <c r="J13" s="124">
        <f>SUM(J14:J17)</f>
        <v>2176.33</v>
      </c>
      <c r="K13" s="83"/>
      <c r="L13" s="83"/>
      <c r="M13" s="83"/>
      <c r="N13" s="83"/>
    </row>
    <row r="14" spans="1:14" ht="27" customHeight="1">
      <c r="A14" s="90"/>
      <c r="B14" s="90" t="s">
        <v>43</v>
      </c>
      <c r="C14" s="90" t="s">
        <v>44</v>
      </c>
      <c r="D14" s="91">
        <v>48005</v>
      </c>
      <c r="E14" s="170">
        <v>13986.56</v>
      </c>
      <c r="F14" s="170">
        <f t="shared" si="0"/>
        <v>1856.335523259672</v>
      </c>
      <c r="G14" s="92">
        <v>17954.72</v>
      </c>
      <c r="H14" s="83">
        <f t="shared" si="1"/>
        <v>2383.000862698255</v>
      </c>
      <c r="I14" s="123">
        <f t="shared" si="2"/>
        <v>-450.42086269825495</v>
      </c>
      <c r="J14" s="124">
        <v>1932.58</v>
      </c>
      <c r="K14" s="83"/>
      <c r="L14" s="83"/>
      <c r="M14" s="83"/>
      <c r="N14" s="83"/>
    </row>
    <row r="15" spans="1:14" ht="27" customHeight="1">
      <c r="A15" s="90"/>
      <c r="B15" s="90" t="s">
        <v>45</v>
      </c>
      <c r="C15" s="90" t="s">
        <v>46</v>
      </c>
      <c r="D15" s="91">
        <v>48005</v>
      </c>
      <c r="E15" s="170">
        <v>562.5</v>
      </c>
      <c r="F15" s="170">
        <f t="shared" si="0"/>
        <v>74.65657973322715</v>
      </c>
      <c r="G15" s="92">
        <v>301.38</v>
      </c>
      <c r="H15" s="83">
        <f t="shared" si="1"/>
        <v>40</v>
      </c>
      <c r="I15" s="123">
        <f t="shared" si="2"/>
        <v>43.75</v>
      </c>
      <c r="J15" s="124">
        <v>83.75</v>
      </c>
      <c r="K15" s="83"/>
      <c r="L15" s="83"/>
      <c r="M15" s="83"/>
      <c r="N15" s="83"/>
    </row>
    <row r="16" spans="1:14" ht="27" customHeight="1">
      <c r="A16" s="90"/>
      <c r="B16" s="90" t="s">
        <v>47</v>
      </c>
      <c r="C16" s="90" t="s">
        <v>48</v>
      </c>
      <c r="D16" s="91">
        <v>48005</v>
      </c>
      <c r="E16" s="170">
        <v>550.63</v>
      </c>
      <c r="F16" s="170">
        <f t="shared" si="0"/>
        <v>73.08115999734554</v>
      </c>
      <c r="G16" s="92">
        <v>700.71</v>
      </c>
      <c r="H16" s="83">
        <f t="shared" si="1"/>
        <v>93.00019908421262</v>
      </c>
      <c r="I16" s="123">
        <f t="shared" si="2"/>
        <v>-0.00019908421262471165</v>
      </c>
      <c r="J16" s="124">
        <v>93</v>
      </c>
      <c r="K16" s="83"/>
      <c r="L16" s="83"/>
      <c r="M16" s="83"/>
      <c r="N16" s="83"/>
    </row>
    <row r="17" spans="1:14" ht="27" customHeight="1">
      <c r="A17" s="90"/>
      <c r="B17" s="90" t="s">
        <v>36</v>
      </c>
      <c r="C17" s="90" t="s">
        <v>37</v>
      </c>
      <c r="D17" s="91">
        <v>48005</v>
      </c>
      <c r="E17" s="170">
        <v>891.13</v>
      </c>
      <c r="F17" s="170">
        <f t="shared" si="0"/>
        <v>118.27327626252571</v>
      </c>
      <c r="G17" s="92">
        <v>504.82</v>
      </c>
      <c r="H17" s="83">
        <f t="shared" si="1"/>
        <v>67.00112814387153</v>
      </c>
      <c r="I17" s="123">
        <f t="shared" si="2"/>
        <v>-0.0011281438715258219</v>
      </c>
      <c r="J17" s="124">
        <v>67</v>
      </c>
      <c r="K17" s="83"/>
      <c r="L17" s="83"/>
      <c r="M17" s="83"/>
      <c r="N17" s="83"/>
    </row>
    <row r="18" spans="1:14" s="111" customFormat="1" ht="27" customHeight="1">
      <c r="A18" s="86"/>
      <c r="B18" s="85" t="s">
        <v>14</v>
      </c>
      <c r="C18" s="85" t="s">
        <v>15</v>
      </c>
      <c r="D18" s="87"/>
      <c r="E18" s="173">
        <v>18187.9</v>
      </c>
      <c r="F18" s="173">
        <f t="shared" si="0"/>
        <v>2413.9491671643773</v>
      </c>
      <c r="G18" s="93">
        <f>SUM(G19:G26)</f>
        <v>18791.07</v>
      </c>
      <c r="H18" s="123">
        <f t="shared" si="1"/>
        <v>2494.003583515827</v>
      </c>
      <c r="I18" s="123">
        <f t="shared" si="2"/>
        <v>356.9964164841731</v>
      </c>
      <c r="J18" s="120">
        <f>SUM(J19:J26)</f>
        <v>2851</v>
      </c>
      <c r="K18" s="123"/>
      <c r="L18" s="123"/>
      <c r="M18" s="123"/>
      <c r="N18" s="123"/>
    </row>
    <row r="19" spans="1:14" ht="27" customHeight="1">
      <c r="A19" s="90"/>
      <c r="B19" s="90" t="s">
        <v>49</v>
      </c>
      <c r="C19" s="90" t="s">
        <v>50</v>
      </c>
      <c r="D19" s="91">
        <v>48005</v>
      </c>
      <c r="E19" s="170">
        <v>5400</v>
      </c>
      <c r="F19" s="170">
        <f t="shared" si="0"/>
        <v>716.7031654389807</v>
      </c>
      <c r="G19" s="92">
        <v>6005</v>
      </c>
      <c r="H19" s="83">
        <f t="shared" si="1"/>
        <v>797.0004645298294</v>
      </c>
      <c r="I19" s="123">
        <f t="shared" si="2"/>
        <v>-0.0004645298294008171</v>
      </c>
      <c r="J19" s="124">
        <v>797</v>
      </c>
      <c r="K19" s="83"/>
      <c r="L19" s="83"/>
      <c r="M19" s="83"/>
      <c r="N19" s="83"/>
    </row>
    <row r="20" spans="1:14" ht="27" customHeight="1">
      <c r="A20" s="90"/>
      <c r="B20" s="90" t="s">
        <v>21</v>
      </c>
      <c r="C20" s="90" t="s">
        <v>22</v>
      </c>
      <c r="D20" s="91">
        <v>48005</v>
      </c>
      <c r="E20" s="170">
        <v>0</v>
      </c>
      <c r="F20" s="170">
        <f t="shared" si="0"/>
        <v>0</v>
      </c>
      <c r="G20" s="92">
        <v>3013.8</v>
      </c>
      <c r="H20" s="83">
        <f t="shared" si="1"/>
        <v>400</v>
      </c>
      <c r="I20" s="123">
        <f t="shared" si="2"/>
        <v>-200</v>
      </c>
      <c r="J20" s="124">
        <v>200</v>
      </c>
      <c r="K20" s="83"/>
      <c r="L20" s="83"/>
      <c r="M20" s="83"/>
      <c r="N20" s="83"/>
    </row>
    <row r="21" spans="1:14" ht="27" customHeight="1">
      <c r="A21" s="90"/>
      <c r="B21" s="90">
        <v>3233</v>
      </c>
      <c r="C21" s="90" t="s">
        <v>42</v>
      </c>
      <c r="D21" s="91">
        <v>48005</v>
      </c>
      <c r="E21" s="170">
        <v>6</v>
      </c>
      <c r="F21" s="170">
        <f t="shared" si="0"/>
        <v>0.7963368504877563</v>
      </c>
      <c r="G21" s="92">
        <v>0</v>
      </c>
      <c r="H21" s="83">
        <v>0</v>
      </c>
      <c r="I21" s="123">
        <f t="shared" si="2"/>
        <v>0</v>
      </c>
      <c r="J21" s="124">
        <v>0</v>
      </c>
      <c r="K21" s="83"/>
      <c r="L21" s="83"/>
      <c r="M21" s="83"/>
      <c r="N21" s="83"/>
    </row>
    <row r="22" spans="1:14" ht="27" customHeight="1">
      <c r="A22" s="90"/>
      <c r="B22" s="90" t="s">
        <v>38</v>
      </c>
      <c r="C22" s="90" t="s">
        <v>51</v>
      </c>
      <c r="D22" s="91">
        <v>48005</v>
      </c>
      <c r="E22" s="170">
        <v>3800</v>
      </c>
      <c r="F22" s="170">
        <f t="shared" si="0"/>
        <v>504.346671975579</v>
      </c>
      <c r="G22" s="92">
        <v>2486.39</v>
      </c>
      <c r="H22" s="83">
        <f t="shared" si="1"/>
        <v>330.000663614042</v>
      </c>
      <c r="I22" s="123">
        <f t="shared" si="2"/>
        <v>569.999336385958</v>
      </c>
      <c r="J22" s="124">
        <v>900</v>
      </c>
      <c r="K22" s="83"/>
      <c r="L22" s="83"/>
      <c r="M22" s="83"/>
      <c r="N22" s="83"/>
    </row>
    <row r="23" spans="1:14" ht="27" customHeight="1">
      <c r="A23" s="90"/>
      <c r="B23" s="90" t="s">
        <v>39</v>
      </c>
      <c r="C23" s="90" t="s">
        <v>56</v>
      </c>
      <c r="D23" s="91">
        <v>48005</v>
      </c>
      <c r="E23" s="170">
        <v>1000</v>
      </c>
      <c r="F23" s="170">
        <f t="shared" si="0"/>
        <v>132.72280841462606</v>
      </c>
      <c r="G23" s="92">
        <v>1002.09</v>
      </c>
      <c r="H23" s="83">
        <f t="shared" si="1"/>
        <v>133.00019908421262</v>
      </c>
      <c r="I23" s="123">
        <f t="shared" si="2"/>
        <v>16.999800915787375</v>
      </c>
      <c r="J23" s="124">
        <v>150</v>
      </c>
      <c r="K23" s="83"/>
      <c r="L23" s="83"/>
      <c r="M23" s="83"/>
      <c r="N23" s="83"/>
    </row>
    <row r="24" spans="1:14" ht="27" customHeight="1">
      <c r="A24" s="90"/>
      <c r="B24" s="90" t="s">
        <v>17</v>
      </c>
      <c r="C24" s="90" t="s">
        <v>18</v>
      </c>
      <c r="D24" s="91">
        <v>48005</v>
      </c>
      <c r="E24" s="170">
        <v>2931.9</v>
      </c>
      <c r="F24" s="170">
        <f t="shared" si="0"/>
        <v>389.1300019908421</v>
      </c>
      <c r="G24" s="92">
        <v>2486.39</v>
      </c>
      <c r="H24" s="83">
        <f t="shared" si="1"/>
        <v>330.000663614042</v>
      </c>
      <c r="I24" s="123">
        <f t="shared" si="2"/>
        <v>-30.000663614042026</v>
      </c>
      <c r="J24" s="124">
        <v>300</v>
      </c>
      <c r="K24" s="83"/>
      <c r="L24" s="83"/>
      <c r="M24" s="83"/>
      <c r="N24" s="83"/>
    </row>
    <row r="25" spans="1:14" ht="27" customHeight="1">
      <c r="A25" s="90"/>
      <c r="B25" s="90" t="s">
        <v>25</v>
      </c>
      <c r="C25" s="90" t="s">
        <v>26</v>
      </c>
      <c r="D25" s="91">
        <v>48005</v>
      </c>
      <c r="E25" s="170">
        <v>6050</v>
      </c>
      <c r="F25" s="170">
        <f t="shared" si="0"/>
        <v>802.9729909084875</v>
      </c>
      <c r="G25" s="92">
        <v>3691.91</v>
      </c>
      <c r="H25" s="83">
        <f t="shared" si="1"/>
        <v>490.000663614042</v>
      </c>
      <c r="I25" s="123">
        <f t="shared" si="2"/>
        <v>-0.0006636140420255288</v>
      </c>
      <c r="J25" s="124">
        <v>490</v>
      </c>
      <c r="K25" s="83"/>
      <c r="L25" s="83"/>
      <c r="M25" s="83"/>
      <c r="N25" s="83"/>
    </row>
    <row r="26" spans="1:14" ht="27" customHeight="1">
      <c r="A26" s="90"/>
      <c r="B26" s="90" t="s">
        <v>19</v>
      </c>
      <c r="C26" s="90" t="s">
        <v>20</v>
      </c>
      <c r="D26" s="91">
        <v>48005</v>
      </c>
      <c r="E26" s="170">
        <v>0</v>
      </c>
      <c r="F26" s="170">
        <f t="shared" si="0"/>
        <v>0</v>
      </c>
      <c r="G26" s="92">
        <v>105.49</v>
      </c>
      <c r="H26" s="83">
        <f t="shared" si="1"/>
        <v>14.000929059658901</v>
      </c>
      <c r="I26" s="123">
        <f t="shared" si="2"/>
        <v>-0.0009290596589011102</v>
      </c>
      <c r="J26" s="124">
        <v>14</v>
      </c>
      <c r="K26" s="83"/>
      <c r="L26" s="83"/>
      <c r="M26" s="83"/>
      <c r="N26" s="83"/>
    </row>
    <row r="27" spans="1:14" s="111" customFormat="1" ht="27" customHeight="1">
      <c r="A27" s="86"/>
      <c r="B27" s="85" t="s">
        <v>10</v>
      </c>
      <c r="C27" s="85" t="s">
        <v>11</v>
      </c>
      <c r="D27" s="87"/>
      <c r="E27" s="173">
        <v>2722.4</v>
      </c>
      <c r="F27" s="173">
        <f t="shared" si="0"/>
        <v>361.32457362797794</v>
      </c>
      <c r="G27" s="93">
        <f>SUM(G28:G30)</f>
        <v>2915.83</v>
      </c>
      <c r="H27" s="123">
        <f t="shared" si="1"/>
        <v>386.99714645961905</v>
      </c>
      <c r="I27" s="123">
        <f t="shared" si="2"/>
        <v>-139.99714645961905</v>
      </c>
      <c r="J27" s="120">
        <f>SUM(J28:J30)</f>
        <v>247</v>
      </c>
      <c r="K27" s="123"/>
      <c r="L27" s="123"/>
      <c r="M27" s="123"/>
      <c r="N27" s="123"/>
    </row>
    <row r="28" spans="1:14" ht="27" customHeight="1">
      <c r="A28" s="90"/>
      <c r="B28" s="90">
        <v>3293</v>
      </c>
      <c r="C28" s="90" t="s">
        <v>223</v>
      </c>
      <c r="D28" s="91">
        <v>48005</v>
      </c>
      <c r="E28" s="170">
        <v>0</v>
      </c>
      <c r="F28" s="170">
        <f t="shared" si="0"/>
        <v>0</v>
      </c>
      <c r="G28" s="92">
        <v>105.49</v>
      </c>
      <c r="H28" s="83">
        <f t="shared" si="1"/>
        <v>14.000929059658901</v>
      </c>
      <c r="I28" s="123">
        <f t="shared" si="2"/>
        <v>-0.0009290596589011102</v>
      </c>
      <c r="J28" s="124">
        <v>14</v>
      </c>
      <c r="K28" s="83"/>
      <c r="L28" s="83"/>
      <c r="M28" s="83"/>
      <c r="N28" s="83"/>
    </row>
    <row r="29" spans="1:14" ht="27" customHeight="1">
      <c r="A29" s="90"/>
      <c r="B29" s="90">
        <v>3294</v>
      </c>
      <c r="C29" s="90" t="s">
        <v>53</v>
      </c>
      <c r="D29" s="91">
        <v>48005</v>
      </c>
      <c r="E29" s="170">
        <v>1200</v>
      </c>
      <c r="F29" s="170">
        <f t="shared" si="0"/>
        <v>159.26737009755126</v>
      </c>
      <c r="G29" s="92">
        <v>1002.09</v>
      </c>
      <c r="H29" s="83">
        <f t="shared" si="1"/>
        <v>133.00019908421262</v>
      </c>
      <c r="I29" s="123">
        <f t="shared" si="2"/>
        <v>-0.00019908421262471165</v>
      </c>
      <c r="J29" s="124">
        <v>133</v>
      </c>
      <c r="K29" s="83"/>
      <c r="L29" s="83"/>
      <c r="M29" s="83"/>
      <c r="N29" s="83"/>
    </row>
    <row r="30" spans="1:14" ht="27" customHeight="1">
      <c r="A30" s="90"/>
      <c r="B30" s="90" t="s">
        <v>16</v>
      </c>
      <c r="C30" s="90" t="s">
        <v>27</v>
      </c>
      <c r="D30" s="91">
        <v>48005</v>
      </c>
      <c r="E30" s="170">
        <v>1522.4</v>
      </c>
      <c r="F30" s="170">
        <f t="shared" si="0"/>
        <v>202.0572035304267</v>
      </c>
      <c r="G30" s="92">
        <v>1808.25</v>
      </c>
      <c r="H30" s="83">
        <f t="shared" si="1"/>
        <v>239.99601831574753</v>
      </c>
      <c r="I30" s="123">
        <f t="shared" si="2"/>
        <v>-139.99601831574753</v>
      </c>
      <c r="J30" s="124">
        <v>100</v>
      </c>
      <c r="K30" s="83"/>
      <c r="L30" s="83"/>
      <c r="M30" s="83"/>
      <c r="N30" s="83"/>
    </row>
    <row r="31" spans="1:14" s="111" customFormat="1" ht="27" customHeight="1">
      <c r="A31" s="86"/>
      <c r="B31" s="85">
        <v>34</v>
      </c>
      <c r="C31" s="85" t="s">
        <v>160</v>
      </c>
      <c r="D31" s="87"/>
      <c r="E31" s="173">
        <v>4000</v>
      </c>
      <c r="F31" s="173">
        <f t="shared" si="0"/>
        <v>530.8912336585042</v>
      </c>
      <c r="G31" s="93">
        <v>2787.73</v>
      </c>
      <c r="H31" s="123">
        <f t="shared" si="1"/>
        <v>369.9953547017055</v>
      </c>
      <c r="I31" s="123">
        <f t="shared" si="2"/>
        <v>0.004645298294519762</v>
      </c>
      <c r="J31" s="120">
        <v>370</v>
      </c>
      <c r="K31" s="123">
        <v>2787.73</v>
      </c>
      <c r="L31" s="123">
        <f>K31/7.5345</f>
        <v>369.9953547017055</v>
      </c>
      <c r="M31" s="123">
        <v>2787.73</v>
      </c>
      <c r="N31" s="123">
        <f>M31/7.5345</f>
        <v>369.9953547017055</v>
      </c>
    </row>
    <row r="32" spans="1:14" s="111" customFormat="1" ht="27" customHeight="1">
      <c r="A32" s="86"/>
      <c r="B32" s="85" t="s">
        <v>28</v>
      </c>
      <c r="C32" s="85" t="s">
        <v>29</v>
      </c>
      <c r="D32" s="87"/>
      <c r="E32" s="173">
        <v>4000</v>
      </c>
      <c r="F32" s="173">
        <f t="shared" si="0"/>
        <v>530.8912336585042</v>
      </c>
      <c r="G32" s="93">
        <v>2787.73</v>
      </c>
      <c r="H32" s="123">
        <f t="shared" si="1"/>
        <v>369.9953547017055</v>
      </c>
      <c r="I32" s="123">
        <f t="shared" si="2"/>
        <v>0.004645298294519762</v>
      </c>
      <c r="J32" s="120">
        <v>370</v>
      </c>
      <c r="K32" s="123"/>
      <c r="L32" s="123"/>
      <c r="M32" s="123"/>
      <c r="N32" s="123"/>
    </row>
    <row r="33" spans="1:14" ht="27" customHeight="1">
      <c r="A33" s="90"/>
      <c r="B33" s="90" t="s">
        <v>30</v>
      </c>
      <c r="C33" s="90" t="s">
        <v>31</v>
      </c>
      <c r="D33" s="91">
        <v>48005</v>
      </c>
      <c r="E33" s="170">
        <v>4000</v>
      </c>
      <c r="F33" s="170">
        <f t="shared" si="0"/>
        <v>530.8912336585042</v>
      </c>
      <c r="G33" s="92">
        <v>2787.73</v>
      </c>
      <c r="H33" s="83">
        <f t="shared" si="1"/>
        <v>369.9953547017055</v>
      </c>
      <c r="I33" s="123">
        <f t="shared" si="2"/>
        <v>0.004645298294519762</v>
      </c>
      <c r="J33" s="124">
        <v>370</v>
      </c>
      <c r="K33" s="83"/>
      <c r="L33" s="83"/>
      <c r="M33" s="83"/>
      <c r="N33" s="83"/>
    </row>
    <row r="34" spans="1:14" s="111" customFormat="1" ht="27" customHeight="1">
      <c r="A34" s="85" t="s">
        <v>222</v>
      </c>
      <c r="B34" s="86" t="s">
        <v>3</v>
      </c>
      <c r="C34" s="85" t="s">
        <v>264</v>
      </c>
      <c r="D34" s="87"/>
      <c r="E34" s="173">
        <v>188528.8</v>
      </c>
      <c r="F34" s="173">
        <f t="shared" si="0"/>
        <v>25022.07180303935</v>
      </c>
      <c r="G34" s="93">
        <f>SUM(G35)</f>
        <v>217912.81</v>
      </c>
      <c r="H34" s="123">
        <f t="shared" si="1"/>
        <v>28922.000132722806</v>
      </c>
      <c r="I34" s="123">
        <f t="shared" si="2"/>
        <v>10175.539867277195</v>
      </c>
      <c r="J34" s="120">
        <f>SUM(J35)</f>
        <v>39097.54</v>
      </c>
      <c r="K34" s="123">
        <f>SUM(K35)</f>
        <v>217912.81</v>
      </c>
      <c r="L34" s="123">
        <f>K34/7.5345</f>
        <v>28922.000132722806</v>
      </c>
      <c r="M34" s="123">
        <v>217912.81</v>
      </c>
      <c r="N34" s="123">
        <f>M34/7.5345</f>
        <v>28922.000132722806</v>
      </c>
    </row>
    <row r="35" spans="1:14" s="111" customFormat="1" ht="27" customHeight="1">
      <c r="A35" s="86"/>
      <c r="B35" s="85">
        <v>3</v>
      </c>
      <c r="C35" s="85" t="s">
        <v>159</v>
      </c>
      <c r="D35" s="87"/>
      <c r="E35" s="173">
        <v>188528.8</v>
      </c>
      <c r="F35" s="173">
        <f t="shared" si="0"/>
        <v>25022.07180303935</v>
      </c>
      <c r="G35" s="93">
        <f>SUM(G36,G39)</f>
        <v>217912.81</v>
      </c>
      <c r="H35" s="123">
        <f t="shared" si="1"/>
        <v>28922.000132722806</v>
      </c>
      <c r="I35" s="123">
        <f t="shared" si="2"/>
        <v>10175.539867277195</v>
      </c>
      <c r="J35" s="120">
        <f>SUM(J36,J39)</f>
        <v>39097.54</v>
      </c>
      <c r="K35" s="123">
        <f>SUM(K36,K39)</f>
        <v>217912.81</v>
      </c>
      <c r="L35" s="123">
        <f>K35/7.5345</f>
        <v>28922.000132722806</v>
      </c>
      <c r="M35" s="123">
        <v>217912.81</v>
      </c>
      <c r="N35" s="123">
        <f>M35/7.5345</f>
        <v>28922.000132722806</v>
      </c>
    </row>
    <row r="36" spans="1:14" s="111" customFormat="1" ht="27" customHeight="1">
      <c r="A36" s="86"/>
      <c r="B36" s="85">
        <v>32</v>
      </c>
      <c r="C36" s="85" t="s">
        <v>158</v>
      </c>
      <c r="D36" s="87"/>
      <c r="E36" s="173">
        <v>8400</v>
      </c>
      <c r="F36" s="173">
        <f t="shared" si="0"/>
        <v>1114.8715906828588</v>
      </c>
      <c r="G36" s="93">
        <f>SUM(G38)</f>
        <v>6004.99</v>
      </c>
      <c r="H36" s="123">
        <f t="shared" si="1"/>
        <v>796.9991373017452</v>
      </c>
      <c r="I36" s="123">
        <f t="shared" si="2"/>
        <v>795.6708626982548</v>
      </c>
      <c r="J36" s="120">
        <v>1592.67</v>
      </c>
      <c r="K36" s="123">
        <v>6004.99</v>
      </c>
      <c r="L36" s="123">
        <f>K36/7.5345</f>
        <v>796.9991373017452</v>
      </c>
      <c r="M36" s="123">
        <v>6004.99</v>
      </c>
      <c r="N36" s="123">
        <f>M36/7.5345</f>
        <v>796.9991373017452</v>
      </c>
    </row>
    <row r="37" spans="1:14" s="111" customFormat="1" ht="27" customHeight="1">
      <c r="A37" s="86"/>
      <c r="B37" s="85" t="s">
        <v>14</v>
      </c>
      <c r="C37" s="85" t="s">
        <v>15</v>
      </c>
      <c r="D37" s="87"/>
      <c r="E37" s="173">
        <v>8400</v>
      </c>
      <c r="F37" s="173">
        <f t="shared" si="0"/>
        <v>1114.8715906828588</v>
      </c>
      <c r="G37" s="93">
        <v>6004.99</v>
      </c>
      <c r="H37" s="123">
        <f t="shared" si="1"/>
        <v>796.9991373017452</v>
      </c>
      <c r="I37" s="123">
        <f t="shared" si="2"/>
        <v>795.6708626982548</v>
      </c>
      <c r="J37" s="120">
        <v>1592.67</v>
      </c>
      <c r="K37" s="123"/>
      <c r="L37" s="123"/>
      <c r="M37" s="123"/>
      <c r="N37" s="123"/>
    </row>
    <row r="38" spans="1:14" ht="27" customHeight="1">
      <c r="A38" s="90"/>
      <c r="B38" s="90" t="s">
        <v>39</v>
      </c>
      <c r="C38" s="90" t="s">
        <v>56</v>
      </c>
      <c r="D38" s="91">
        <v>48005</v>
      </c>
      <c r="E38" s="170">
        <v>8400</v>
      </c>
      <c r="F38" s="170">
        <f t="shared" si="0"/>
        <v>1114.8715906828588</v>
      </c>
      <c r="G38" s="92">
        <v>6004.99</v>
      </c>
      <c r="H38" s="83">
        <f t="shared" si="1"/>
        <v>796.9991373017452</v>
      </c>
      <c r="I38" s="123">
        <f t="shared" si="2"/>
        <v>795.6708626982548</v>
      </c>
      <c r="J38" s="124">
        <v>1592.67</v>
      </c>
      <c r="K38" s="83"/>
      <c r="L38" s="83"/>
      <c r="M38" s="83"/>
      <c r="N38" s="83"/>
    </row>
    <row r="39" spans="1:14" s="111" customFormat="1" ht="27" customHeight="1">
      <c r="A39" s="86"/>
      <c r="B39" s="85">
        <v>37</v>
      </c>
      <c r="C39" s="85" t="s">
        <v>161</v>
      </c>
      <c r="D39" s="87"/>
      <c r="E39" s="173">
        <v>180128.8</v>
      </c>
      <c r="F39" s="173">
        <f t="shared" si="0"/>
        <v>23907.20021235649</v>
      </c>
      <c r="G39" s="93">
        <f>SUM(G41)</f>
        <v>211907.82</v>
      </c>
      <c r="H39" s="123">
        <f t="shared" si="1"/>
        <v>28125.00099542106</v>
      </c>
      <c r="I39" s="123">
        <f t="shared" si="2"/>
        <v>9379.86900457894</v>
      </c>
      <c r="J39" s="120">
        <v>37504.87</v>
      </c>
      <c r="K39" s="123">
        <v>211907.82</v>
      </c>
      <c r="L39" s="123">
        <f>K39/7.5345</f>
        <v>28125.00099542106</v>
      </c>
      <c r="M39" s="123">
        <v>211907.82</v>
      </c>
      <c r="N39" s="123">
        <f>M39/7.5345</f>
        <v>28125.00099542106</v>
      </c>
    </row>
    <row r="40" spans="1:14" s="111" customFormat="1" ht="27" customHeight="1">
      <c r="A40" s="86"/>
      <c r="B40" s="85" t="s">
        <v>12</v>
      </c>
      <c r="C40" s="85" t="s">
        <v>13</v>
      </c>
      <c r="D40" s="87"/>
      <c r="E40" s="173">
        <v>180128.3</v>
      </c>
      <c r="F40" s="173">
        <f t="shared" si="0"/>
        <v>23907.133850952283</v>
      </c>
      <c r="G40" s="93">
        <f>SUM(G41)</f>
        <v>211907.82</v>
      </c>
      <c r="H40" s="123">
        <f t="shared" si="1"/>
        <v>28125.00099542106</v>
      </c>
      <c r="I40" s="123">
        <f t="shared" si="2"/>
        <v>9379.86900457894</v>
      </c>
      <c r="J40" s="120">
        <v>37504.87</v>
      </c>
      <c r="K40" s="123"/>
      <c r="L40" s="123"/>
      <c r="M40" s="123"/>
      <c r="N40" s="123"/>
    </row>
    <row r="41" spans="1:14" ht="27" customHeight="1">
      <c r="A41" s="90"/>
      <c r="B41" s="90" t="s">
        <v>62</v>
      </c>
      <c r="C41" s="90" t="s">
        <v>63</v>
      </c>
      <c r="D41" s="91">
        <v>48005</v>
      </c>
      <c r="E41" s="170">
        <v>180128.8</v>
      </c>
      <c r="F41" s="170">
        <f t="shared" si="0"/>
        <v>23907.20021235649</v>
      </c>
      <c r="G41" s="92">
        <v>211907.82</v>
      </c>
      <c r="H41" s="83">
        <f t="shared" si="1"/>
        <v>28125.00099542106</v>
      </c>
      <c r="I41" s="123">
        <f t="shared" si="2"/>
        <v>9379.86900457894</v>
      </c>
      <c r="J41" s="124">
        <v>37504.87</v>
      </c>
      <c r="K41" s="83"/>
      <c r="L41" s="83"/>
      <c r="M41" s="83"/>
      <c r="N41" s="83"/>
    </row>
    <row r="42" spans="1:14" s="111" customFormat="1" ht="27" customHeight="1">
      <c r="A42" s="85" t="s">
        <v>225</v>
      </c>
      <c r="B42" s="86" t="s">
        <v>3</v>
      </c>
      <c r="C42" s="85" t="s">
        <v>226</v>
      </c>
      <c r="D42" s="87"/>
      <c r="E42" s="173">
        <f>SUM(E44,E55,E63)</f>
        <v>2504881.29</v>
      </c>
      <c r="F42" s="173">
        <f t="shared" si="0"/>
        <v>332454.8795540513</v>
      </c>
      <c r="G42" s="93">
        <f>SUM(G43)</f>
        <v>2261947.3000000003</v>
      </c>
      <c r="H42" s="123">
        <f t="shared" si="1"/>
        <v>300211.99814188073</v>
      </c>
      <c r="I42" s="123">
        <f t="shared" si="2"/>
        <v>35788.00185811927</v>
      </c>
      <c r="J42" s="120">
        <f>SUM(J43)</f>
        <v>336000</v>
      </c>
      <c r="K42" s="123">
        <v>2261947.3</v>
      </c>
      <c r="L42" s="123">
        <f>K42/7.5345</f>
        <v>300211.9981418806</v>
      </c>
      <c r="M42" s="123">
        <v>2261947.3</v>
      </c>
      <c r="N42" s="123">
        <f>M42/7.5345</f>
        <v>300211.9981418806</v>
      </c>
    </row>
    <row r="43" spans="1:14" s="111" customFormat="1" ht="27" customHeight="1">
      <c r="A43" s="86"/>
      <c r="B43" s="85">
        <v>3</v>
      </c>
      <c r="C43" s="85" t="s">
        <v>159</v>
      </c>
      <c r="D43" s="87"/>
      <c r="E43" s="173">
        <v>2504881.29</v>
      </c>
      <c r="F43" s="173">
        <f t="shared" si="0"/>
        <v>332454.8795540513</v>
      </c>
      <c r="G43" s="88">
        <f>SUM(G44,G55,G63)</f>
        <v>2261947.3000000003</v>
      </c>
      <c r="H43" s="123">
        <f t="shared" si="1"/>
        <v>300211.99814188073</v>
      </c>
      <c r="I43" s="123">
        <f t="shared" si="2"/>
        <v>35788.00185811927</v>
      </c>
      <c r="J43" s="120">
        <f>SUM(J44,J55,J63)</f>
        <v>336000</v>
      </c>
      <c r="K43" s="123">
        <f>SUM(K44,K55,K63)</f>
        <v>2261947.3000000003</v>
      </c>
      <c r="L43" s="123">
        <f>K43/7.5345</f>
        <v>300211.99814188073</v>
      </c>
      <c r="M43" s="123">
        <v>2261947.3</v>
      </c>
      <c r="N43" s="123">
        <f>M43/7.5345</f>
        <v>300211.9981418806</v>
      </c>
    </row>
    <row r="44" spans="1:14" s="111" customFormat="1" ht="27" customHeight="1">
      <c r="A44" s="86"/>
      <c r="B44" s="85">
        <v>31</v>
      </c>
      <c r="C44" s="85" t="s">
        <v>227</v>
      </c>
      <c r="D44" s="87"/>
      <c r="E44" s="173">
        <v>2367283.57</v>
      </c>
      <c r="F44" s="173">
        <f t="shared" si="0"/>
        <v>314192.52372420195</v>
      </c>
      <c r="G44" s="88">
        <f>SUM(G45,G50,G52)</f>
        <v>2130997.67</v>
      </c>
      <c r="H44" s="123">
        <f t="shared" si="1"/>
        <v>282831.9954874245</v>
      </c>
      <c r="I44" s="123">
        <f t="shared" si="2"/>
        <v>34600.15451257554</v>
      </c>
      <c r="J44" s="120">
        <f>SUM(J45,J50,J52)</f>
        <v>317432.15</v>
      </c>
      <c r="K44" s="123">
        <v>2130997.67</v>
      </c>
      <c r="L44" s="123">
        <f>K44/7.5345</f>
        <v>282831.9954874245</v>
      </c>
      <c r="M44" s="123">
        <v>2130997.67</v>
      </c>
      <c r="N44" s="123">
        <f>M44/7.5345</f>
        <v>282831.9954874245</v>
      </c>
    </row>
    <row r="45" spans="1:14" s="111" customFormat="1" ht="27" customHeight="1">
      <c r="A45" s="86"/>
      <c r="B45" s="85">
        <v>311</v>
      </c>
      <c r="C45" s="85" t="s">
        <v>228</v>
      </c>
      <c r="D45" s="87"/>
      <c r="E45" s="173">
        <v>1941243.29</v>
      </c>
      <c r="F45" s="173">
        <f t="shared" si="0"/>
        <v>257647.26126484835</v>
      </c>
      <c r="G45" s="93">
        <f>SUM(G46:G49)</f>
        <v>1755003.52</v>
      </c>
      <c r="H45" s="123">
        <f t="shared" si="1"/>
        <v>232928.99595195433</v>
      </c>
      <c r="I45" s="123">
        <f t="shared" si="2"/>
        <v>27471.68404804566</v>
      </c>
      <c r="J45" s="120">
        <f>SUM(J46:J49)</f>
        <v>260400.68</v>
      </c>
      <c r="K45" s="123"/>
      <c r="L45" s="123"/>
      <c r="M45" s="123"/>
      <c r="N45" s="123"/>
    </row>
    <row r="46" spans="1:14" ht="27" customHeight="1">
      <c r="A46" s="90"/>
      <c r="B46" s="90">
        <v>3111</v>
      </c>
      <c r="C46" s="90" t="s">
        <v>228</v>
      </c>
      <c r="D46" s="91">
        <v>53082</v>
      </c>
      <c r="E46" s="170">
        <v>1860156.14</v>
      </c>
      <c r="F46" s="170">
        <f t="shared" si="0"/>
        <v>246885.1469905103</v>
      </c>
      <c r="G46" s="92">
        <v>1650002.73</v>
      </c>
      <c r="H46" s="83">
        <f t="shared" si="1"/>
        <v>218992.99621739995</v>
      </c>
      <c r="I46" s="123">
        <f t="shared" si="2"/>
        <v>30929.753782600048</v>
      </c>
      <c r="J46" s="124">
        <v>249922.75</v>
      </c>
      <c r="K46" s="83"/>
      <c r="L46" s="83"/>
      <c r="M46" s="83"/>
      <c r="N46" s="83"/>
    </row>
    <row r="47" spans="1:14" ht="27" customHeight="1">
      <c r="A47" s="90"/>
      <c r="B47" s="90">
        <v>3111</v>
      </c>
      <c r="C47" s="90" t="s">
        <v>229</v>
      </c>
      <c r="D47" s="91">
        <v>53082</v>
      </c>
      <c r="E47" s="170">
        <v>8330.77</v>
      </c>
      <c r="F47" s="170">
        <f t="shared" si="0"/>
        <v>1105.6831906563143</v>
      </c>
      <c r="G47" s="92">
        <v>40000.66</v>
      </c>
      <c r="H47" s="83">
        <f t="shared" si="1"/>
        <v>5308.999933638596</v>
      </c>
      <c r="I47" s="123">
        <f t="shared" si="2"/>
        <v>-3458.069933638596</v>
      </c>
      <c r="J47" s="124">
        <v>1850.93</v>
      </c>
      <c r="K47" s="83"/>
      <c r="L47" s="83"/>
      <c r="M47" s="83"/>
      <c r="N47" s="83"/>
    </row>
    <row r="48" spans="1:14" ht="27" customHeight="1">
      <c r="A48" s="90"/>
      <c r="B48" s="90">
        <v>3113</v>
      </c>
      <c r="C48" s="90" t="s">
        <v>276</v>
      </c>
      <c r="D48" s="91">
        <v>53082</v>
      </c>
      <c r="E48" s="170">
        <v>28597.44</v>
      </c>
      <c r="F48" s="170">
        <f t="shared" si="0"/>
        <v>3795.5325502687633</v>
      </c>
      <c r="G48" s="92">
        <v>19996.57</v>
      </c>
      <c r="H48" s="83">
        <f t="shared" si="1"/>
        <v>2654.0009290596586</v>
      </c>
      <c r="I48" s="123">
        <f t="shared" si="2"/>
        <v>-0.0009290596585742605</v>
      </c>
      <c r="J48" s="124">
        <v>2654</v>
      </c>
      <c r="K48" s="83"/>
      <c r="L48" s="83"/>
      <c r="M48" s="83"/>
      <c r="N48" s="83"/>
    </row>
    <row r="49" spans="1:14" ht="27" customHeight="1">
      <c r="A49" s="90"/>
      <c r="B49" s="90">
        <v>3114</v>
      </c>
      <c r="C49" s="90" t="s">
        <v>277</v>
      </c>
      <c r="D49" s="91">
        <v>53082</v>
      </c>
      <c r="E49" s="170">
        <v>44815.94</v>
      </c>
      <c r="F49" s="170">
        <f t="shared" si="0"/>
        <v>5948.097418541376</v>
      </c>
      <c r="G49" s="92">
        <v>45003.56</v>
      </c>
      <c r="H49" s="83">
        <f t="shared" si="1"/>
        <v>5972.998871856128</v>
      </c>
      <c r="I49" s="123">
        <f t="shared" si="2"/>
        <v>0.0011281438719379366</v>
      </c>
      <c r="J49" s="124">
        <v>5973</v>
      </c>
      <c r="K49" s="83"/>
      <c r="L49" s="83"/>
      <c r="M49" s="83"/>
      <c r="N49" s="83"/>
    </row>
    <row r="50" spans="1:14" s="111" customFormat="1" ht="27" customHeight="1">
      <c r="A50" s="86"/>
      <c r="B50" s="85">
        <v>312</v>
      </c>
      <c r="C50" s="85" t="s">
        <v>230</v>
      </c>
      <c r="D50" s="87"/>
      <c r="E50" s="173">
        <v>104524.59</v>
      </c>
      <c r="F50" s="173">
        <f t="shared" si="0"/>
        <v>13872.797133187338</v>
      </c>
      <c r="G50" s="93">
        <f>SUM(G51)</f>
        <v>84989.15</v>
      </c>
      <c r="H50" s="123">
        <f t="shared" si="1"/>
        <v>11279.998672771915</v>
      </c>
      <c r="I50" s="123">
        <f t="shared" si="2"/>
        <v>3720.001327228085</v>
      </c>
      <c r="J50" s="120">
        <v>15000</v>
      </c>
      <c r="K50" s="123"/>
      <c r="L50" s="123"/>
      <c r="M50" s="123"/>
      <c r="N50" s="123"/>
    </row>
    <row r="51" spans="1:14" ht="27" customHeight="1">
      <c r="A51" s="90"/>
      <c r="B51" s="90">
        <v>3121</v>
      </c>
      <c r="C51" s="90" t="s">
        <v>230</v>
      </c>
      <c r="D51" s="91">
        <v>53082</v>
      </c>
      <c r="E51" s="170">
        <v>104524.59</v>
      </c>
      <c r="F51" s="170">
        <f t="shared" si="0"/>
        <v>13872.797133187338</v>
      </c>
      <c r="G51" s="92">
        <v>84989.15</v>
      </c>
      <c r="H51" s="83">
        <f t="shared" si="1"/>
        <v>11279.998672771915</v>
      </c>
      <c r="I51" s="123">
        <f t="shared" si="2"/>
        <v>3720.001327228085</v>
      </c>
      <c r="J51" s="124">
        <v>15000</v>
      </c>
      <c r="K51" s="83"/>
      <c r="L51" s="83"/>
      <c r="M51" s="83"/>
      <c r="N51" s="83"/>
    </row>
    <row r="52" spans="1:14" s="111" customFormat="1" ht="27" customHeight="1">
      <c r="A52" s="86"/>
      <c r="B52" s="85">
        <v>313</v>
      </c>
      <c r="C52" s="85" t="s">
        <v>231</v>
      </c>
      <c r="D52" s="87"/>
      <c r="E52" s="173">
        <v>321515.69</v>
      </c>
      <c r="F52" s="173">
        <f t="shared" si="0"/>
        <v>42672.4653261663</v>
      </c>
      <c r="G52" s="88">
        <f>SUM(G53:G54)</f>
        <v>291005</v>
      </c>
      <c r="H52" s="123">
        <f t="shared" si="1"/>
        <v>38623.00086269825</v>
      </c>
      <c r="I52" s="123">
        <f t="shared" si="2"/>
        <v>3408.4691373017486</v>
      </c>
      <c r="J52" s="120">
        <f>SUM(J53:J54)</f>
        <v>42031.47</v>
      </c>
      <c r="K52" s="123"/>
      <c r="L52" s="123"/>
      <c r="M52" s="123"/>
      <c r="N52" s="123"/>
    </row>
    <row r="53" spans="1:14" ht="27" customHeight="1">
      <c r="A53" s="90"/>
      <c r="B53" s="90">
        <v>3132</v>
      </c>
      <c r="C53" s="90" t="s">
        <v>232</v>
      </c>
      <c r="D53" s="91">
        <v>53082</v>
      </c>
      <c r="E53" s="170">
        <v>321374.02</v>
      </c>
      <c r="F53" s="170">
        <f t="shared" si="0"/>
        <v>42653.6624858982</v>
      </c>
      <c r="G53" s="92">
        <v>290002.91</v>
      </c>
      <c r="H53" s="83">
        <f t="shared" si="1"/>
        <v>38490.00066361404</v>
      </c>
      <c r="I53" s="123">
        <f t="shared" si="2"/>
        <v>3509.999336385961</v>
      </c>
      <c r="J53" s="124">
        <v>42000</v>
      </c>
      <c r="K53" s="83"/>
      <c r="L53" s="83"/>
      <c r="M53" s="83"/>
      <c r="N53" s="83"/>
    </row>
    <row r="54" spans="1:14" ht="27" customHeight="1">
      <c r="A54" s="90"/>
      <c r="B54" s="90">
        <v>3133</v>
      </c>
      <c r="C54" s="90" t="s">
        <v>233</v>
      </c>
      <c r="D54" s="91">
        <v>53082</v>
      </c>
      <c r="E54" s="170">
        <v>141.67</v>
      </c>
      <c r="F54" s="170">
        <f t="shared" si="0"/>
        <v>18.80284026810007</v>
      </c>
      <c r="G54" s="92">
        <v>1002.09</v>
      </c>
      <c r="H54" s="83">
        <f t="shared" si="1"/>
        <v>133.00019908421262</v>
      </c>
      <c r="I54" s="123">
        <f t="shared" si="2"/>
        <v>-101.53019908421263</v>
      </c>
      <c r="J54" s="124">
        <v>31.47</v>
      </c>
      <c r="K54" s="83"/>
      <c r="L54" s="83"/>
      <c r="M54" s="83"/>
      <c r="N54" s="83"/>
    </row>
    <row r="55" spans="1:14" s="111" customFormat="1" ht="27" customHeight="1">
      <c r="A55" s="86"/>
      <c r="B55" s="85">
        <v>32</v>
      </c>
      <c r="C55" s="85" t="s">
        <v>158</v>
      </c>
      <c r="D55" s="87"/>
      <c r="E55" s="173">
        <v>134152.97</v>
      </c>
      <c r="F55" s="173">
        <f t="shared" si="0"/>
        <v>17805.158935563075</v>
      </c>
      <c r="G55" s="88">
        <f>SUM(G56,G58,G60)</f>
        <v>115955.97</v>
      </c>
      <c r="H55" s="123">
        <f t="shared" si="1"/>
        <v>15390.001990842125</v>
      </c>
      <c r="I55" s="123">
        <f t="shared" si="2"/>
        <v>2327.9080091578744</v>
      </c>
      <c r="J55" s="120">
        <f>SUM(J56,J58,J60)</f>
        <v>17717.91</v>
      </c>
      <c r="K55" s="123">
        <v>115955.97</v>
      </c>
      <c r="L55" s="123">
        <f>K55/7.5345</f>
        <v>15390.001990842125</v>
      </c>
      <c r="M55" s="123">
        <v>115955.97</v>
      </c>
      <c r="N55" s="123">
        <f>M55/7.5345</f>
        <v>15390.001990842125</v>
      </c>
    </row>
    <row r="56" spans="1:14" s="111" customFormat="1" ht="27" customHeight="1">
      <c r="A56" s="86"/>
      <c r="B56" s="85">
        <v>321</v>
      </c>
      <c r="C56" s="85" t="s">
        <v>6</v>
      </c>
      <c r="D56" s="87"/>
      <c r="E56" s="173">
        <v>110330.47</v>
      </c>
      <c r="F56" s="173">
        <f t="shared" si="0"/>
        <v>14643.369832105647</v>
      </c>
      <c r="G56" s="88">
        <v>80001.33</v>
      </c>
      <c r="H56" s="123">
        <f t="shared" si="1"/>
        <v>10618.001194505276</v>
      </c>
      <c r="I56" s="123">
        <f t="shared" si="2"/>
        <v>4381.998805494724</v>
      </c>
      <c r="J56" s="120">
        <v>15000</v>
      </c>
      <c r="K56" s="123"/>
      <c r="L56" s="123"/>
      <c r="M56" s="123"/>
      <c r="N56" s="123"/>
    </row>
    <row r="57" spans="1:14" ht="27" customHeight="1">
      <c r="A57" s="90"/>
      <c r="B57" s="90">
        <v>3212</v>
      </c>
      <c r="C57" s="90" t="s">
        <v>234</v>
      </c>
      <c r="D57" s="91">
        <v>53082</v>
      </c>
      <c r="E57" s="170">
        <v>110330.47</v>
      </c>
      <c r="F57" s="170">
        <f t="shared" si="0"/>
        <v>14643.369832105647</v>
      </c>
      <c r="G57" s="92">
        <v>80001.33</v>
      </c>
      <c r="H57" s="83">
        <f t="shared" si="1"/>
        <v>10618.001194505276</v>
      </c>
      <c r="I57" s="123">
        <f t="shared" si="2"/>
        <v>4381.998805494724</v>
      </c>
      <c r="J57" s="124">
        <v>15000</v>
      </c>
      <c r="K57" s="83"/>
      <c r="L57" s="83"/>
      <c r="M57" s="83"/>
      <c r="N57" s="83"/>
    </row>
    <row r="58" spans="1:14" s="111" customFormat="1" ht="27" customHeight="1">
      <c r="A58" s="86"/>
      <c r="B58" s="85" t="s">
        <v>14</v>
      </c>
      <c r="C58" s="85" t="s">
        <v>15</v>
      </c>
      <c r="D58" s="87"/>
      <c r="E58" s="173">
        <v>4735</v>
      </c>
      <c r="F58" s="173">
        <f t="shared" si="0"/>
        <v>628.4424978432543</v>
      </c>
      <c r="G58" s="93">
        <v>1506.9</v>
      </c>
      <c r="H58" s="123">
        <f t="shared" si="1"/>
        <v>200</v>
      </c>
      <c r="I58" s="123">
        <f t="shared" si="2"/>
        <v>-200</v>
      </c>
      <c r="J58" s="120">
        <v>0</v>
      </c>
      <c r="K58" s="123"/>
      <c r="L58" s="123"/>
      <c r="M58" s="123"/>
      <c r="N58" s="123"/>
    </row>
    <row r="59" spans="1:14" ht="27" customHeight="1">
      <c r="A59" s="90"/>
      <c r="B59" s="90" t="s">
        <v>39</v>
      </c>
      <c r="C59" s="90" t="s">
        <v>56</v>
      </c>
      <c r="D59" s="91">
        <v>53082</v>
      </c>
      <c r="E59" s="170">
        <v>435</v>
      </c>
      <c r="F59" s="170">
        <f t="shared" si="0"/>
        <v>57.73442166036233</v>
      </c>
      <c r="G59" s="92">
        <v>1506.9</v>
      </c>
      <c r="H59" s="83">
        <f t="shared" si="1"/>
        <v>200</v>
      </c>
      <c r="I59" s="123">
        <f t="shared" si="2"/>
        <v>-200</v>
      </c>
      <c r="J59" s="124">
        <v>0</v>
      </c>
      <c r="K59" s="83"/>
      <c r="L59" s="83"/>
      <c r="M59" s="83"/>
      <c r="N59" s="83"/>
    </row>
    <row r="60" spans="1:14" s="111" customFormat="1" ht="27" customHeight="1">
      <c r="A60" s="86"/>
      <c r="B60" s="85">
        <v>329</v>
      </c>
      <c r="C60" s="85" t="s">
        <v>27</v>
      </c>
      <c r="D60" s="87"/>
      <c r="E60" s="173">
        <v>19087.5</v>
      </c>
      <c r="F60" s="173">
        <f t="shared" si="0"/>
        <v>2533.3466056141747</v>
      </c>
      <c r="G60" s="88">
        <f>SUM(G61:G62)</f>
        <v>34447.740000000005</v>
      </c>
      <c r="H60" s="123">
        <f aca="true" t="shared" si="3" ref="H60:H135">G60/7.5345</f>
        <v>4572.000796336851</v>
      </c>
      <c r="I60" s="123">
        <f t="shared" si="2"/>
        <v>-1854.0907963368509</v>
      </c>
      <c r="J60" s="120">
        <f>SUM(J61:J62)</f>
        <v>2717.91</v>
      </c>
      <c r="K60" s="123"/>
      <c r="L60" s="123"/>
      <c r="M60" s="123"/>
      <c r="N60" s="123"/>
    </row>
    <row r="61" spans="1:14" ht="27" customHeight="1">
      <c r="A61" s="90"/>
      <c r="B61" s="90">
        <v>3295</v>
      </c>
      <c r="C61" s="90" t="s">
        <v>52</v>
      </c>
      <c r="D61" s="91">
        <v>53082</v>
      </c>
      <c r="E61" s="170">
        <v>14212.5</v>
      </c>
      <c r="F61" s="170">
        <f t="shared" si="0"/>
        <v>1886.3229145928726</v>
      </c>
      <c r="G61" s="92">
        <v>14993.66</v>
      </c>
      <c r="H61" s="83">
        <f t="shared" si="3"/>
        <v>1990.000663614042</v>
      </c>
      <c r="I61" s="123">
        <f t="shared" si="2"/>
        <v>-325.5706636140419</v>
      </c>
      <c r="J61" s="124">
        <v>1664.43</v>
      </c>
      <c r="K61" s="83"/>
      <c r="L61" s="83"/>
      <c r="M61" s="83"/>
      <c r="N61" s="83"/>
    </row>
    <row r="62" spans="1:14" ht="27" customHeight="1">
      <c r="A62" s="90"/>
      <c r="B62" s="90">
        <v>3296</v>
      </c>
      <c r="C62" s="90" t="s">
        <v>235</v>
      </c>
      <c r="D62" s="91">
        <v>53082</v>
      </c>
      <c r="E62" s="170">
        <v>4875</v>
      </c>
      <c r="F62" s="170">
        <f t="shared" si="0"/>
        <v>647.0236910213019</v>
      </c>
      <c r="G62" s="92">
        <v>19454.08</v>
      </c>
      <c r="H62" s="83">
        <f t="shared" si="3"/>
        <v>2582.0001327228083</v>
      </c>
      <c r="I62" s="123">
        <f t="shared" si="2"/>
        <v>-1528.5201327228083</v>
      </c>
      <c r="J62" s="124">
        <v>1053.48</v>
      </c>
      <c r="K62" s="83"/>
      <c r="L62" s="83"/>
      <c r="M62" s="83"/>
      <c r="N62" s="83"/>
    </row>
    <row r="63" spans="1:14" s="111" customFormat="1" ht="27" customHeight="1">
      <c r="A63" s="86"/>
      <c r="B63" s="85">
        <v>34</v>
      </c>
      <c r="C63" s="85" t="s">
        <v>160</v>
      </c>
      <c r="D63" s="87"/>
      <c r="E63" s="173">
        <v>3444.75</v>
      </c>
      <c r="F63" s="173">
        <f aca="true" t="shared" si="4" ref="F63:F137">SUM(E63/7.5345)</f>
        <v>457.19689428628305</v>
      </c>
      <c r="G63" s="88">
        <f>SUM(G65)</f>
        <v>14993.66</v>
      </c>
      <c r="H63" s="123">
        <f t="shared" si="3"/>
        <v>1990.000663614042</v>
      </c>
      <c r="I63" s="123">
        <f t="shared" si="2"/>
        <v>-1140.060663614042</v>
      </c>
      <c r="J63" s="120">
        <v>849.94</v>
      </c>
      <c r="K63" s="123">
        <v>14993.66</v>
      </c>
      <c r="L63" s="123">
        <f>K63/7.5345</f>
        <v>1990.000663614042</v>
      </c>
      <c r="M63" s="123">
        <v>14993.66</v>
      </c>
      <c r="N63" s="123">
        <f>M63/7.5345</f>
        <v>1990.000663614042</v>
      </c>
    </row>
    <row r="64" spans="1:14" s="111" customFormat="1" ht="27" customHeight="1">
      <c r="A64" s="86"/>
      <c r="B64" s="85">
        <v>343</v>
      </c>
      <c r="C64" s="85" t="s">
        <v>236</v>
      </c>
      <c r="D64" s="87"/>
      <c r="E64" s="173">
        <v>3444.75</v>
      </c>
      <c r="F64" s="173">
        <f t="shared" si="4"/>
        <v>457.19689428628305</v>
      </c>
      <c r="G64" s="88">
        <f>SUM(G65)</f>
        <v>14993.66</v>
      </c>
      <c r="H64" s="123">
        <f t="shared" si="3"/>
        <v>1990.000663614042</v>
      </c>
      <c r="I64" s="123">
        <f t="shared" si="2"/>
        <v>-1140.060663614042</v>
      </c>
      <c r="J64" s="120">
        <v>849.94</v>
      </c>
      <c r="K64" s="123"/>
      <c r="L64" s="123"/>
      <c r="M64" s="123"/>
      <c r="N64" s="123"/>
    </row>
    <row r="65" spans="1:14" ht="27" customHeight="1">
      <c r="A65" s="90"/>
      <c r="B65" s="90">
        <v>3433</v>
      </c>
      <c r="C65" s="90" t="s">
        <v>236</v>
      </c>
      <c r="D65" s="91">
        <v>53082</v>
      </c>
      <c r="E65" s="170">
        <v>3444.75</v>
      </c>
      <c r="F65" s="170">
        <f t="shared" si="4"/>
        <v>457.19689428628305</v>
      </c>
      <c r="G65" s="92">
        <v>14993.66</v>
      </c>
      <c r="H65" s="83">
        <f t="shared" si="3"/>
        <v>1990.000663614042</v>
      </c>
      <c r="I65" s="123">
        <f t="shared" si="2"/>
        <v>-1140.060663614042</v>
      </c>
      <c r="J65" s="124">
        <v>849.94</v>
      </c>
      <c r="K65" s="83"/>
      <c r="L65" s="83"/>
      <c r="M65" s="83"/>
      <c r="N65" s="83"/>
    </row>
    <row r="66" spans="1:14" s="111" customFormat="1" ht="27" customHeight="1">
      <c r="A66" s="118">
        <v>2102</v>
      </c>
      <c r="B66" s="119" t="s">
        <v>2</v>
      </c>
      <c r="C66" s="118" t="s">
        <v>237</v>
      </c>
      <c r="D66" s="119"/>
      <c r="E66" s="172">
        <v>76377.62</v>
      </c>
      <c r="F66" s="172">
        <f t="shared" si="4"/>
        <v>10137.05222642511</v>
      </c>
      <c r="G66" s="120">
        <f>SUM(G67)</f>
        <v>71698.3</v>
      </c>
      <c r="H66" s="120">
        <f t="shared" si="3"/>
        <v>9515.999734554383</v>
      </c>
      <c r="I66" s="120">
        <f t="shared" si="2"/>
        <v>866.6802654456169</v>
      </c>
      <c r="J66" s="120">
        <f>SUM(J67)</f>
        <v>10382.68</v>
      </c>
      <c r="K66" s="120">
        <f>SUM(K67)</f>
        <v>71698.3</v>
      </c>
      <c r="L66" s="120">
        <f>K66/7.5345</f>
        <v>9515.999734554383</v>
      </c>
      <c r="M66" s="120">
        <v>71698.3</v>
      </c>
      <c r="N66" s="120">
        <f>M66/7.5345</f>
        <v>9515.999734554383</v>
      </c>
    </row>
    <row r="67" spans="1:14" s="111" customFormat="1" ht="27" customHeight="1">
      <c r="A67" s="85" t="s">
        <v>238</v>
      </c>
      <c r="B67" s="86" t="s">
        <v>3</v>
      </c>
      <c r="C67" s="85" t="s">
        <v>239</v>
      </c>
      <c r="D67" s="87"/>
      <c r="E67" s="173">
        <v>76377.62</v>
      </c>
      <c r="F67" s="173">
        <f t="shared" si="4"/>
        <v>10137.05222642511</v>
      </c>
      <c r="G67" s="88">
        <f>SUM(G68)</f>
        <v>71698.3</v>
      </c>
      <c r="H67" s="123">
        <f t="shared" si="3"/>
        <v>9515.999734554383</v>
      </c>
      <c r="I67" s="123">
        <f t="shared" si="2"/>
        <v>866.6802654456169</v>
      </c>
      <c r="J67" s="120">
        <v>10382.68</v>
      </c>
      <c r="K67" s="123">
        <f>SUM(K68)</f>
        <v>71698.3</v>
      </c>
      <c r="L67" s="123">
        <f>K67/7.5345</f>
        <v>9515.999734554383</v>
      </c>
      <c r="M67" s="123">
        <v>71698.3</v>
      </c>
      <c r="N67" s="123">
        <f>M67/7.5345</f>
        <v>9515.999734554383</v>
      </c>
    </row>
    <row r="68" spans="1:14" s="111" customFormat="1" ht="27" customHeight="1">
      <c r="A68" s="86"/>
      <c r="B68" s="85">
        <v>3</v>
      </c>
      <c r="C68" s="85" t="s">
        <v>159</v>
      </c>
      <c r="D68" s="87"/>
      <c r="E68" s="173">
        <v>76377.62</v>
      </c>
      <c r="F68" s="173">
        <f t="shared" si="4"/>
        <v>10137.05222642511</v>
      </c>
      <c r="G68" s="93">
        <f>SUM(G69)</f>
        <v>71698.3</v>
      </c>
      <c r="H68" s="123">
        <f t="shared" si="3"/>
        <v>9515.999734554383</v>
      </c>
      <c r="I68" s="123">
        <f t="shared" si="2"/>
        <v>866.6802654456169</v>
      </c>
      <c r="J68" s="120">
        <v>10382.68</v>
      </c>
      <c r="K68" s="123">
        <v>71698.3</v>
      </c>
      <c r="L68" s="123">
        <f>K68/7.5345</f>
        <v>9515.999734554383</v>
      </c>
      <c r="M68" s="123">
        <v>71698.3</v>
      </c>
      <c r="N68" s="123">
        <f>M68/7.5345</f>
        <v>9515.999734554383</v>
      </c>
    </row>
    <row r="69" spans="1:14" s="111" customFormat="1" ht="27" customHeight="1">
      <c r="A69" s="86"/>
      <c r="B69" s="85">
        <v>32</v>
      </c>
      <c r="C69" s="85" t="s">
        <v>158</v>
      </c>
      <c r="D69" s="87"/>
      <c r="E69" s="173">
        <v>76377.62</v>
      </c>
      <c r="F69" s="173">
        <f t="shared" si="4"/>
        <v>10137.05222642511</v>
      </c>
      <c r="G69" s="93">
        <f>SUM(G70,G76)</f>
        <v>71698.3</v>
      </c>
      <c r="H69" s="123">
        <f t="shared" si="3"/>
        <v>9515.999734554383</v>
      </c>
      <c r="I69" s="123">
        <f aca="true" t="shared" si="5" ref="I69:I132">SUM(J69-H69)</f>
        <v>866.6802654456169</v>
      </c>
      <c r="J69" s="120">
        <f>SUM(J70,J72,J76)</f>
        <v>10382.68</v>
      </c>
      <c r="K69" s="123">
        <v>71698.3</v>
      </c>
      <c r="L69" s="123">
        <f>K69/7.5345</f>
        <v>9515.999734554383</v>
      </c>
      <c r="M69" s="123">
        <v>71698.3</v>
      </c>
      <c r="N69" s="123">
        <f>M69/7.5345</f>
        <v>9515.999734554383</v>
      </c>
    </row>
    <row r="70" spans="1:14" s="111" customFormat="1" ht="27" customHeight="1">
      <c r="A70" s="86"/>
      <c r="B70" s="85">
        <v>322</v>
      </c>
      <c r="C70" s="85" t="s">
        <v>267</v>
      </c>
      <c r="D70" s="87"/>
      <c r="E70" s="173">
        <v>58760.69</v>
      </c>
      <c r="F70" s="173">
        <f t="shared" si="4"/>
        <v>7798.883801181233</v>
      </c>
      <c r="G70" s="93">
        <v>67396.1</v>
      </c>
      <c r="H70" s="123">
        <f t="shared" si="3"/>
        <v>8944.999668192979</v>
      </c>
      <c r="I70" s="123">
        <f t="shared" si="5"/>
        <v>0.00033180702121171635</v>
      </c>
      <c r="J70" s="120">
        <v>8945</v>
      </c>
      <c r="K70" s="123"/>
      <c r="L70" s="123"/>
      <c r="M70" s="123"/>
      <c r="N70" s="123"/>
    </row>
    <row r="71" spans="1:14" ht="27" customHeight="1">
      <c r="A71" s="90"/>
      <c r="B71" s="90">
        <v>3223</v>
      </c>
      <c r="C71" s="90" t="s">
        <v>41</v>
      </c>
      <c r="D71" s="91">
        <v>11001</v>
      </c>
      <c r="E71" s="170">
        <v>58760.69</v>
      </c>
      <c r="F71" s="170">
        <f t="shared" si="4"/>
        <v>7798.883801181233</v>
      </c>
      <c r="G71" s="92">
        <v>67396.1</v>
      </c>
      <c r="H71" s="83">
        <f t="shared" si="3"/>
        <v>8944.999668192979</v>
      </c>
      <c r="I71" s="123">
        <f t="shared" si="5"/>
        <v>0.00033180702121171635</v>
      </c>
      <c r="J71" s="124">
        <v>8945</v>
      </c>
      <c r="K71" s="83"/>
      <c r="L71" s="83"/>
      <c r="M71" s="83"/>
      <c r="N71" s="83"/>
    </row>
    <row r="72" spans="1:14" s="111" customFormat="1" ht="27" customHeight="1">
      <c r="A72" s="85"/>
      <c r="B72" s="85">
        <v>323</v>
      </c>
      <c r="C72" s="85" t="s">
        <v>15</v>
      </c>
      <c r="D72" s="109"/>
      <c r="E72" s="173">
        <v>13000</v>
      </c>
      <c r="F72" s="173">
        <f t="shared" si="4"/>
        <v>1725.3965093901386</v>
      </c>
      <c r="G72" s="93">
        <v>0</v>
      </c>
      <c r="H72" s="123">
        <f t="shared" si="3"/>
        <v>0</v>
      </c>
      <c r="I72" s="123">
        <f t="shared" si="5"/>
        <v>849.59</v>
      </c>
      <c r="J72" s="120">
        <v>849.59</v>
      </c>
      <c r="K72" s="123"/>
      <c r="L72" s="123"/>
      <c r="M72" s="123"/>
      <c r="N72" s="123"/>
    </row>
    <row r="73" spans="1:14" ht="27" customHeight="1">
      <c r="A73" s="90"/>
      <c r="B73" s="90">
        <v>3232</v>
      </c>
      <c r="C73" s="90" t="s">
        <v>22</v>
      </c>
      <c r="D73" s="91">
        <v>11001</v>
      </c>
      <c r="E73" s="170"/>
      <c r="F73" s="170">
        <f t="shared" si="4"/>
        <v>0</v>
      </c>
      <c r="G73" s="92"/>
      <c r="H73" s="83"/>
      <c r="I73" s="123">
        <f t="shared" si="5"/>
        <v>849.59</v>
      </c>
      <c r="J73" s="124">
        <v>849.59</v>
      </c>
      <c r="K73" s="83"/>
      <c r="L73" s="83"/>
      <c r="M73" s="83"/>
      <c r="N73" s="83"/>
    </row>
    <row r="74" spans="1:14" ht="27" customHeight="1">
      <c r="A74" s="90"/>
      <c r="B74" s="90">
        <v>3233</v>
      </c>
      <c r="C74" s="90" t="s">
        <v>42</v>
      </c>
      <c r="D74" s="91">
        <v>11001</v>
      </c>
      <c r="E74" s="170">
        <v>5100</v>
      </c>
      <c r="F74" s="170">
        <f t="shared" si="4"/>
        <v>676.8863229145928</v>
      </c>
      <c r="G74" s="92">
        <v>0</v>
      </c>
      <c r="H74" s="83">
        <v>0</v>
      </c>
      <c r="I74" s="123">
        <f t="shared" si="5"/>
        <v>0</v>
      </c>
      <c r="J74" s="124">
        <v>0</v>
      </c>
      <c r="K74" s="83"/>
      <c r="L74" s="83"/>
      <c r="M74" s="83"/>
      <c r="N74" s="83"/>
    </row>
    <row r="75" spans="1:14" ht="27" customHeight="1">
      <c r="A75" s="90"/>
      <c r="B75" s="90">
        <v>3237</v>
      </c>
      <c r="C75" s="90" t="s">
        <v>18</v>
      </c>
      <c r="D75" s="91">
        <v>11001</v>
      </c>
      <c r="E75" s="170">
        <v>7900</v>
      </c>
      <c r="F75" s="170">
        <f t="shared" si="4"/>
        <v>1048.5101864755457</v>
      </c>
      <c r="G75" s="92">
        <v>0</v>
      </c>
      <c r="H75" s="83">
        <f t="shared" si="3"/>
        <v>0</v>
      </c>
      <c r="I75" s="123">
        <f t="shared" si="5"/>
        <v>0</v>
      </c>
      <c r="J75" s="124">
        <v>0</v>
      </c>
      <c r="K75" s="83"/>
      <c r="L75" s="83"/>
      <c r="M75" s="83"/>
      <c r="N75" s="83"/>
    </row>
    <row r="76" spans="1:14" s="111" customFormat="1" ht="27" customHeight="1">
      <c r="A76" s="86"/>
      <c r="B76" s="85">
        <v>329</v>
      </c>
      <c r="C76" s="85" t="s">
        <v>27</v>
      </c>
      <c r="D76" s="87"/>
      <c r="E76" s="173">
        <v>4616.93</v>
      </c>
      <c r="F76" s="173">
        <f t="shared" si="4"/>
        <v>612.7719158537394</v>
      </c>
      <c r="G76" s="88">
        <v>4302.2</v>
      </c>
      <c r="H76" s="123">
        <f t="shared" si="3"/>
        <v>571.0000663614042</v>
      </c>
      <c r="I76" s="123">
        <f t="shared" si="5"/>
        <v>17.08993363859588</v>
      </c>
      <c r="J76" s="120">
        <v>588.09</v>
      </c>
      <c r="K76" s="123"/>
      <c r="L76" s="123"/>
      <c r="M76" s="123"/>
      <c r="N76" s="123"/>
    </row>
    <row r="77" spans="1:14" ht="27" customHeight="1">
      <c r="A77" s="90"/>
      <c r="B77" s="90">
        <v>3292</v>
      </c>
      <c r="C77" s="90" t="s">
        <v>240</v>
      </c>
      <c r="D77" s="91">
        <v>11001</v>
      </c>
      <c r="E77" s="170">
        <v>4316.93</v>
      </c>
      <c r="F77" s="170">
        <f t="shared" si="4"/>
        <v>572.9550733293516</v>
      </c>
      <c r="G77" s="92">
        <v>4302.2</v>
      </c>
      <c r="H77" s="83">
        <f t="shared" si="3"/>
        <v>571.0000663614042</v>
      </c>
      <c r="I77" s="123">
        <f t="shared" si="5"/>
        <v>17.08993363859588</v>
      </c>
      <c r="J77" s="124">
        <v>588.09</v>
      </c>
      <c r="K77" s="83"/>
      <c r="L77" s="83"/>
      <c r="M77" s="83"/>
      <c r="N77" s="83"/>
    </row>
    <row r="78" spans="1:14" ht="27" customHeight="1">
      <c r="A78" s="90"/>
      <c r="B78" s="90">
        <v>3295</v>
      </c>
      <c r="C78" s="90" t="s">
        <v>52</v>
      </c>
      <c r="D78" s="91">
        <v>11001</v>
      </c>
      <c r="E78" s="170">
        <v>300</v>
      </c>
      <c r="F78" s="170">
        <f t="shared" si="4"/>
        <v>39.816842524387816</v>
      </c>
      <c r="G78" s="92">
        <v>0</v>
      </c>
      <c r="H78" s="83">
        <v>0</v>
      </c>
      <c r="I78" s="123">
        <f t="shared" si="5"/>
        <v>0</v>
      </c>
      <c r="J78" s="124">
        <v>0</v>
      </c>
      <c r="K78" s="83"/>
      <c r="L78" s="83"/>
      <c r="M78" s="83"/>
      <c r="N78" s="83"/>
    </row>
    <row r="79" spans="1:14" s="111" customFormat="1" ht="27" customHeight="1">
      <c r="A79" s="118">
        <v>2301</v>
      </c>
      <c r="B79" s="119" t="s">
        <v>2</v>
      </c>
      <c r="C79" s="118" t="s">
        <v>241</v>
      </c>
      <c r="D79" s="119"/>
      <c r="E79" s="172">
        <f>SUM(E80,E88,E102,E134,E148,E160,E168,E192,E210,E221)</f>
        <v>289102.71</v>
      </c>
      <c r="F79" s="172">
        <f t="shared" si="4"/>
        <v>38370.5235914792</v>
      </c>
      <c r="G79" s="120">
        <f>SUM(G88,G102,G134,G148,G160,G178,G192,G203,G210,G221)</f>
        <v>310067.31000000006</v>
      </c>
      <c r="H79" s="120">
        <f t="shared" si="3"/>
        <v>41153.00418076847</v>
      </c>
      <c r="I79" s="120">
        <f t="shared" si="5"/>
        <v>4418.84581923153</v>
      </c>
      <c r="J79" s="120">
        <f>SUM(J102,J134,J148,J160,J168,J178,J187,J192,J203,J210,J221)</f>
        <v>45571.85</v>
      </c>
      <c r="K79" s="120">
        <f>SUM(K88,K102,K134,K148,K178,K192,K203,K210,K221)</f>
        <v>256798.39</v>
      </c>
      <c r="L79" s="120">
        <f>K79/7.5345</f>
        <v>34083.00351715442</v>
      </c>
      <c r="M79" s="120">
        <f>SUM(M102,M134,M148,M178,M192,M203,M221)</f>
        <v>256798.39</v>
      </c>
      <c r="N79" s="120">
        <f>M79/7.5345</f>
        <v>34083.00351715442</v>
      </c>
    </row>
    <row r="80" spans="1:14" s="176" customFormat="1" ht="27" customHeight="1">
      <c r="A80" s="174" t="s">
        <v>357</v>
      </c>
      <c r="B80" s="175" t="s">
        <v>3</v>
      </c>
      <c r="C80" s="174" t="s">
        <v>358</v>
      </c>
      <c r="D80" s="175"/>
      <c r="E80" s="173">
        <v>5529.49</v>
      </c>
      <c r="F80" s="173">
        <f t="shared" si="4"/>
        <v>733.8894419005906</v>
      </c>
      <c r="G80" s="123">
        <v>0</v>
      </c>
      <c r="H80" s="123">
        <v>0</v>
      </c>
      <c r="I80" s="123">
        <f t="shared" si="5"/>
        <v>0</v>
      </c>
      <c r="J80" s="120">
        <v>0</v>
      </c>
      <c r="K80" s="123"/>
      <c r="L80" s="123"/>
      <c r="M80" s="123"/>
      <c r="N80" s="123"/>
    </row>
    <row r="81" spans="1:14" s="176" customFormat="1" ht="27" customHeight="1">
      <c r="A81" s="174"/>
      <c r="B81" s="175">
        <v>3</v>
      </c>
      <c r="C81" s="174" t="s">
        <v>159</v>
      </c>
      <c r="D81" s="175"/>
      <c r="E81" s="173">
        <v>5529.49</v>
      </c>
      <c r="F81" s="173">
        <f t="shared" si="4"/>
        <v>733.8894419005906</v>
      </c>
      <c r="G81" s="123">
        <v>0</v>
      </c>
      <c r="H81" s="123">
        <v>0</v>
      </c>
      <c r="I81" s="123">
        <f t="shared" si="5"/>
        <v>0</v>
      </c>
      <c r="J81" s="120">
        <v>0</v>
      </c>
      <c r="K81" s="123"/>
      <c r="L81" s="123"/>
      <c r="M81" s="123"/>
      <c r="N81" s="123"/>
    </row>
    <row r="82" spans="1:14" s="176" customFormat="1" ht="27" customHeight="1">
      <c r="A82" s="174"/>
      <c r="B82" s="175">
        <v>32</v>
      </c>
      <c r="C82" s="174" t="s">
        <v>158</v>
      </c>
      <c r="D82" s="175"/>
      <c r="E82" s="173">
        <v>1000</v>
      </c>
      <c r="F82" s="173">
        <f t="shared" si="4"/>
        <v>132.72280841462606</v>
      </c>
      <c r="G82" s="123">
        <v>0</v>
      </c>
      <c r="H82" s="123">
        <v>0</v>
      </c>
      <c r="I82" s="123">
        <f t="shared" si="5"/>
        <v>0</v>
      </c>
      <c r="J82" s="120">
        <v>0</v>
      </c>
      <c r="K82" s="123"/>
      <c r="L82" s="123"/>
      <c r="M82" s="123"/>
      <c r="N82" s="123"/>
    </row>
    <row r="83" spans="1:14" s="176" customFormat="1" ht="27" customHeight="1">
      <c r="A83" s="174"/>
      <c r="B83" s="175">
        <v>329</v>
      </c>
      <c r="C83" s="174" t="s">
        <v>27</v>
      </c>
      <c r="D83" s="175"/>
      <c r="E83" s="173">
        <v>1000</v>
      </c>
      <c r="F83" s="173">
        <f t="shared" si="4"/>
        <v>132.72280841462606</v>
      </c>
      <c r="G83" s="123">
        <v>0</v>
      </c>
      <c r="H83" s="123">
        <v>0</v>
      </c>
      <c r="I83" s="123">
        <f t="shared" si="5"/>
        <v>0</v>
      </c>
      <c r="J83" s="120">
        <v>0</v>
      </c>
      <c r="K83" s="123"/>
      <c r="L83" s="123"/>
      <c r="M83" s="123"/>
      <c r="N83" s="123"/>
    </row>
    <row r="84" spans="1:14" s="84" customFormat="1" ht="27" customHeight="1">
      <c r="A84" s="110"/>
      <c r="B84" s="82">
        <v>3296</v>
      </c>
      <c r="C84" s="110" t="s">
        <v>235</v>
      </c>
      <c r="D84" s="82"/>
      <c r="E84" s="170">
        <v>1000</v>
      </c>
      <c r="F84" s="170">
        <f t="shared" si="4"/>
        <v>132.72280841462606</v>
      </c>
      <c r="G84" s="83">
        <v>0</v>
      </c>
      <c r="H84" s="83">
        <v>0</v>
      </c>
      <c r="I84" s="123">
        <f t="shared" si="5"/>
        <v>0</v>
      </c>
      <c r="J84" s="124">
        <v>0</v>
      </c>
      <c r="K84" s="83"/>
      <c r="L84" s="83"/>
      <c r="M84" s="83"/>
      <c r="N84" s="83"/>
    </row>
    <row r="85" spans="1:14" s="176" customFormat="1" ht="27" customHeight="1">
      <c r="A85" s="174"/>
      <c r="B85" s="175">
        <v>38</v>
      </c>
      <c r="C85" s="174" t="s">
        <v>230</v>
      </c>
      <c r="D85" s="175"/>
      <c r="E85" s="173">
        <v>4529.49</v>
      </c>
      <c r="F85" s="173">
        <f t="shared" si="4"/>
        <v>601.1666334859646</v>
      </c>
      <c r="G85" s="123">
        <v>0</v>
      </c>
      <c r="H85" s="123">
        <v>0</v>
      </c>
      <c r="I85" s="123">
        <f t="shared" si="5"/>
        <v>0</v>
      </c>
      <c r="J85" s="120">
        <v>0</v>
      </c>
      <c r="K85" s="123"/>
      <c r="L85" s="123"/>
      <c r="M85" s="123"/>
      <c r="N85" s="123"/>
    </row>
    <row r="86" spans="1:14" s="176" customFormat="1" ht="27" customHeight="1">
      <c r="A86" s="174"/>
      <c r="B86" s="175">
        <v>383</v>
      </c>
      <c r="C86" s="174" t="s">
        <v>359</v>
      </c>
      <c r="D86" s="175"/>
      <c r="E86" s="173">
        <v>4529.49</v>
      </c>
      <c r="F86" s="173">
        <f t="shared" si="4"/>
        <v>601.1666334859646</v>
      </c>
      <c r="G86" s="123">
        <v>0</v>
      </c>
      <c r="H86" s="123">
        <v>0</v>
      </c>
      <c r="I86" s="123">
        <f t="shared" si="5"/>
        <v>0</v>
      </c>
      <c r="J86" s="120">
        <v>0</v>
      </c>
      <c r="K86" s="123"/>
      <c r="L86" s="123"/>
      <c r="M86" s="123"/>
      <c r="N86" s="123"/>
    </row>
    <row r="87" spans="1:14" s="84" customFormat="1" ht="27" customHeight="1">
      <c r="A87" s="110"/>
      <c r="B87" s="82">
        <v>3831</v>
      </c>
      <c r="C87" s="110" t="s">
        <v>360</v>
      </c>
      <c r="D87" s="82"/>
      <c r="E87" s="170">
        <v>4529.49</v>
      </c>
      <c r="F87" s="170">
        <f t="shared" si="4"/>
        <v>601.1666334859646</v>
      </c>
      <c r="G87" s="83">
        <v>0</v>
      </c>
      <c r="H87" s="83">
        <v>0</v>
      </c>
      <c r="I87" s="123">
        <f t="shared" si="5"/>
        <v>0</v>
      </c>
      <c r="J87" s="124">
        <v>0</v>
      </c>
      <c r="K87" s="83"/>
      <c r="L87" s="83"/>
      <c r="M87" s="83"/>
      <c r="N87" s="83"/>
    </row>
    <row r="88" spans="1:14" s="111" customFormat="1" ht="27" customHeight="1">
      <c r="A88" s="85" t="s">
        <v>328</v>
      </c>
      <c r="B88" s="86" t="s">
        <v>3</v>
      </c>
      <c r="C88" s="85" t="s">
        <v>242</v>
      </c>
      <c r="D88" s="87"/>
      <c r="E88" s="173">
        <v>37633.59</v>
      </c>
      <c r="F88" s="173">
        <f t="shared" si="4"/>
        <v>4994.835755524587</v>
      </c>
      <c r="G88" s="88">
        <f>SUM(G89)</f>
        <v>50029.08</v>
      </c>
      <c r="H88" s="123">
        <f t="shared" si="3"/>
        <v>6640</v>
      </c>
      <c r="I88" s="123">
        <f t="shared" si="5"/>
        <v>-6640</v>
      </c>
      <c r="J88" s="120">
        <v>0</v>
      </c>
      <c r="K88" s="123">
        <f>SUM(K89)</f>
        <v>0</v>
      </c>
      <c r="L88" s="123">
        <f>K88/7.5345</f>
        <v>0</v>
      </c>
      <c r="M88" s="123">
        <v>0</v>
      </c>
      <c r="N88" s="123">
        <f>M88/7.5345</f>
        <v>0</v>
      </c>
    </row>
    <row r="89" spans="1:14" s="111" customFormat="1" ht="27" customHeight="1">
      <c r="A89" s="85"/>
      <c r="B89" s="85">
        <v>3</v>
      </c>
      <c r="C89" s="85" t="s">
        <v>159</v>
      </c>
      <c r="D89" s="87"/>
      <c r="E89" s="173">
        <v>37633.59</v>
      </c>
      <c r="F89" s="173">
        <f t="shared" si="4"/>
        <v>4994.835755524587</v>
      </c>
      <c r="G89" s="88">
        <f>SUM(G90,G97)</f>
        <v>50029.08</v>
      </c>
      <c r="H89" s="123">
        <f t="shared" si="3"/>
        <v>6640</v>
      </c>
      <c r="I89" s="123">
        <f t="shared" si="5"/>
        <v>-6640</v>
      </c>
      <c r="J89" s="120">
        <v>0</v>
      </c>
      <c r="K89" s="123">
        <f>SUM(K90,K97)</f>
        <v>0</v>
      </c>
      <c r="L89" s="123">
        <f>K89/7.5345</f>
        <v>0</v>
      </c>
      <c r="M89" s="123">
        <v>0</v>
      </c>
      <c r="N89" s="123">
        <f>M89/7.5345</f>
        <v>0</v>
      </c>
    </row>
    <row r="90" spans="1:14" s="111" customFormat="1" ht="27" customHeight="1">
      <c r="A90" s="86"/>
      <c r="B90" s="85">
        <v>31</v>
      </c>
      <c r="C90" s="85" t="s">
        <v>227</v>
      </c>
      <c r="D90" s="87"/>
      <c r="E90" s="173">
        <v>0</v>
      </c>
      <c r="F90" s="173">
        <f t="shared" si="4"/>
        <v>0</v>
      </c>
      <c r="G90" s="88">
        <f>SUM(G91,G93,G95)</f>
        <v>48122.86</v>
      </c>
      <c r="H90" s="123">
        <f t="shared" si="3"/>
        <v>6387.001128143871</v>
      </c>
      <c r="I90" s="123">
        <f t="shared" si="5"/>
        <v>-6387.001128143871</v>
      </c>
      <c r="J90" s="120">
        <v>0</v>
      </c>
      <c r="K90" s="123">
        <v>0</v>
      </c>
      <c r="L90" s="123">
        <v>0</v>
      </c>
      <c r="M90" s="123">
        <v>0</v>
      </c>
      <c r="N90" s="123">
        <f>M90/7.5345</f>
        <v>0</v>
      </c>
    </row>
    <row r="91" spans="1:14" s="111" customFormat="1" ht="27" customHeight="1">
      <c r="A91" s="86"/>
      <c r="B91" s="85">
        <v>311</v>
      </c>
      <c r="C91" s="85" t="s">
        <v>228</v>
      </c>
      <c r="D91" s="87"/>
      <c r="E91" s="173">
        <v>0</v>
      </c>
      <c r="F91" s="173">
        <f t="shared" si="4"/>
        <v>0</v>
      </c>
      <c r="G91" s="88">
        <v>40008.23</v>
      </c>
      <c r="H91" s="123">
        <f t="shared" si="3"/>
        <v>5310.004645298294</v>
      </c>
      <c r="I91" s="123">
        <f t="shared" si="5"/>
        <v>-5310.004645298294</v>
      </c>
      <c r="J91" s="120">
        <v>0</v>
      </c>
      <c r="K91" s="123"/>
      <c r="L91" s="123"/>
      <c r="M91" s="123"/>
      <c r="N91" s="123"/>
    </row>
    <row r="92" spans="1:14" ht="27" customHeight="1">
      <c r="A92" s="90"/>
      <c r="B92" s="90">
        <v>3111</v>
      </c>
      <c r="C92" s="90" t="s">
        <v>251</v>
      </c>
      <c r="D92" s="91">
        <v>51100</v>
      </c>
      <c r="E92" s="170">
        <v>0</v>
      </c>
      <c r="F92" s="170">
        <f t="shared" si="4"/>
        <v>0</v>
      </c>
      <c r="G92" s="92">
        <v>40008.23</v>
      </c>
      <c r="H92" s="83">
        <f t="shared" si="3"/>
        <v>5310.004645298294</v>
      </c>
      <c r="I92" s="123">
        <f t="shared" si="5"/>
        <v>-5310.004645298294</v>
      </c>
      <c r="J92" s="124">
        <v>0</v>
      </c>
      <c r="K92" s="83"/>
      <c r="L92" s="83"/>
      <c r="M92" s="83"/>
      <c r="N92" s="83"/>
    </row>
    <row r="93" spans="1:14" s="111" customFormat="1" ht="27" customHeight="1">
      <c r="A93" s="86"/>
      <c r="B93" s="85">
        <v>312</v>
      </c>
      <c r="C93" s="85" t="s">
        <v>230</v>
      </c>
      <c r="D93" s="87"/>
      <c r="E93" s="173">
        <v>0</v>
      </c>
      <c r="F93" s="173">
        <f t="shared" si="4"/>
        <v>0</v>
      </c>
      <c r="G93" s="93">
        <v>1506.9</v>
      </c>
      <c r="H93" s="123">
        <f t="shared" si="3"/>
        <v>200</v>
      </c>
      <c r="I93" s="123">
        <f t="shared" si="5"/>
        <v>-200</v>
      </c>
      <c r="J93" s="120">
        <v>0</v>
      </c>
      <c r="K93" s="123"/>
      <c r="L93" s="123"/>
      <c r="M93" s="123"/>
      <c r="N93" s="123"/>
    </row>
    <row r="94" spans="1:14" ht="27" customHeight="1">
      <c r="A94" s="90"/>
      <c r="B94" s="90">
        <v>3121</v>
      </c>
      <c r="C94" s="90" t="s">
        <v>230</v>
      </c>
      <c r="D94" s="91">
        <v>51100</v>
      </c>
      <c r="E94" s="170">
        <v>0</v>
      </c>
      <c r="F94" s="170">
        <f t="shared" si="4"/>
        <v>0</v>
      </c>
      <c r="G94" s="92">
        <v>1506.9</v>
      </c>
      <c r="H94" s="83">
        <f t="shared" si="3"/>
        <v>200</v>
      </c>
      <c r="I94" s="123">
        <f t="shared" si="5"/>
        <v>-200</v>
      </c>
      <c r="J94" s="124">
        <v>0</v>
      </c>
      <c r="K94" s="83"/>
      <c r="L94" s="83"/>
      <c r="M94" s="83"/>
      <c r="N94" s="83"/>
    </row>
    <row r="95" spans="1:14" s="111" customFormat="1" ht="27" customHeight="1">
      <c r="A95" s="86"/>
      <c r="B95" s="85">
        <v>313</v>
      </c>
      <c r="C95" s="85" t="s">
        <v>231</v>
      </c>
      <c r="D95" s="87"/>
      <c r="E95" s="173">
        <v>0</v>
      </c>
      <c r="F95" s="173">
        <f t="shared" si="4"/>
        <v>0</v>
      </c>
      <c r="G95" s="88">
        <v>6607.73</v>
      </c>
      <c r="H95" s="123">
        <f t="shared" si="3"/>
        <v>876.9964828455769</v>
      </c>
      <c r="I95" s="123">
        <f t="shared" si="5"/>
        <v>-876.9964828455769</v>
      </c>
      <c r="J95" s="120">
        <v>0</v>
      </c>
      <c r="K95" s="123"/>
      <c r="L95" s="123"/>
      <c r="M95" s="123"/>
      <c r="N95" s="123"/>
    </row>
    <row r="96" spans="1:14" ht="27" customHeight="1">
      <c r="A96" s="90"/>
      <c r="B96" s="90">
        <v>3132</v>
      </c>
      <c r="C96" s="90" t="s">
        <v>232</v>
      </c>
      <c r="D96" s="91">
        <v>51100</v>
      </c>
      <c r="E96" s="170">
        <v>0</v>
      </c>
      <c r="F96" s="170">
        <f t="shared" si="4"/>
        <v>0</v>
      </c>
      <c r="G96" s="89">
        <v>6607.75</v>
      </c>
      <c r="H96" s="83">
        <f t="shared" si="3"/>
        <v>876.9991373017452</v>
      </c>
      <c r="I96" s="123">
        <f t="shared" si="5"/>
        <v>-876.9991373017452</v>
      </c>
      <c r="J96" s="124">
        <v>0</v>
      </c>
      <c r="K96" s="83"/>
      <c r="L96" s="83"/>
      <c r="M96" s="83"/>
      <c r="N96" s="83"/>
    </row>
    <row r="97" spans="1:14" s="111" customFormat="1" ht="27" customHeight="1">
      <c r="A97" s="86"/>
      <c r="B97" s="85">
        <v>32</v>
      </c>
      <c r="C97" s="85" t="s">
        <v>158</v>
      </c>
      <c r="D97" s="87"/>
      <c r="E97" s="173">
        <v>37633.59</v>
      </c>
      <c r="F97" s="173">
        <f t="shared" si="4"/>
        <v>4994.835755524587</v>
      </c>
      <c r="G97" s="93">
        <v>1906.22</v>
      </c>
      <c r="H97" s="123">
        <f t="shared" si="3"/>
        <v>252.99887185612846</v>
      </c>
      <c r="I97" s="123">
        <f t="shared" si="5"/>
        <v>-252.99887185612846</v>
      </c>
      <c r="J97" s="120">
        <v>0</v>
      </c>
      <c r="K97" s="123">
        <v>0</v>
      </c>
      <c r="L97" s="123">
        <f>K97/7.5345</f>
        <v>0</v>
      </c>
      <c r="M97" s="123">
        <v>0</v>
      </c>
      <c r="N97" s="123">
        <f>M97/7.5345</f>
        <v>0</v>
      </c>
    </row>
    <row r="98" spans="1:14" s="111" customFormat="1" ht="27" customHeight="1">
      <c r="A98" s="86"/>
      <c r="B98" s="85">
        <v>321</v>
      </c>
      <c r="C98" s="85" t="s">
        <v>6</v>
      </c>
      <c r="D98" s="87"/>
      <c r="E98" s="173">
        <v>0</v>
      </c>
      <c r="F98" s="173">
        <f t="shared" si="4"/>
        <v>0</v>
      </c>
      <c r="G98" s="93">
        <v>1906.22</v>
      </c>
      <c r="H98" s="123">
        <f t="shared" si="3"/>
        <v>252.99887185612846</v>
      </c>
      <c r="I98" s="123">
        <f t="shared" si="5"/>
        <v>-252.99887185612846</v>
      </c>
      <c r="J98" s="120">
        <v>0</v>
      </c>
      <c r="K98" s="123"/>
      <c r="L98" s="123"/>
      <c r="M98" s="123"/>
      <c r="N98" s="123"/>
    </row>
    <row r="99" spans="1:14" ht="27" customHeight="1">
      <c r="A99" s="90"/>
      <c r="B99" s="90">
        <v>3212</v>
      </c>
      <c r="C99" s="90" t="s">
        <v>234</v>
      </c>
      <c r="D99" s="91">
        <v>51100</v>
      </c>
      <c r="E99" s="170">
        <v>0</v>
      </c>
      <c r="F99" s="170">
        <f t="shared" si="4"/>
        <v>0</v>
      </c>
      <c r="G99" s="92">
        <v>1906.22</v>
      </c>
      <c r="H99" s="83">
        <f t="shared" si="3"/>
        <v>252.99887185612846</v>
      </c>
      <c r="I99" s="123">
        <f t="shared" si="5"/>
        <v>-252.99887185612846</v>
      </c>
      <c r="J99" s="124">
        <v>0</v>
      </c>
      <c r="K99" s="83"/>
      <c r="L99" s="83"/>
      <c r="M99" s="83"/>
      <c r="N99" s="83"/>
    </row>
    <row r="100" spans="1:14" s="111" customFormat="1" ht="27" customHeight="1">
      <c r="A100" s="86"/>
      <c r="B100" s="85">
        <v>323</v>
      </c>
      <c r="C100" s="85" t="s">
        <v>6</v>
      </c>
      <c r="D100" s="87"/>
      <c r="E100" s="173">
        <v>37633.59</v>
      </c>
      <c r="F100" s="173">
        <f t="shared" si="4"/>
        <v>4994.835755524587</v>
      </c>
      <c r="G100" s="93">
        <v>0</v>
      </c>
      <c r="H100" s="123">
        <f t="shared" si="3"/>
        <v>0</v>
      </c>
      <c r="I100" s="123">
        <f t="shared" si="5"/>
        <v>0</v>
      </c>
      <c r="J100" s="120">
        <v>0</v>
      </c>
      <c r="K100" s="123"/>
      <c r="L100" s="123"/>
      <c r="M100" s="123"/>
      <c r="N100" s="123"/>
    </row>
    <row r="101" spans="1:14" ht="27" customHeight="1">
      <c r="A101" s="90"/>
      <c r="B101" s="90">
        <v>3237</v>
      </c>
      <c r="C101" s="90" t="s">
        <v>18</v>
      </c>
      <c r="D101" s="91">
        <v>11001</v>
      </c>
      <c r="E101" s="170">
        <v>37633.59</v>
      </c>
      <c r="F101" s="170">
        <f t="shared" si="4"/>
        <v>4994.835755524587</v>
      </c>
      <c r="G101" s="92">
        <v>0</v>
      </c>
      <c r="H101" s="83">
        <f t="shared" si="3"/>
        <v>0</v>
      </c>
      <c r="I101" s="123">
        <f t="shared" si="5"/>
        <v>0</v>
      </c>
      <c r="J101" s="124">
        <v>0</v>
      </c>
      <c r="K101" s="83"/>
      <c r="L101" s="83"/>
      <c r="M101" s="83"/>
      <c r="N101" s="83"/>
    </row>
    <row r="102" spans="1:14" s="111" customFormat="1" ht="27" customHeight="1">
      <c r="A102" s="85" t="s">
        <v>329</v>
      </c>
      <c r="B102" s="86" t="s">
        <v>3</v>
      </c>
      <c r="C102" s="85" t="s">
        <v>243</v>
      </c>
      <c r="D102" s="87"/>
      <c r="E102" s="173">
        <v>17637.25</v>
      </c>
      <c r="F102" s="173">
        <f t="shared" si="4"/>
        <v>2340.865352710863</v>
      </c>
      <c r="G102" s="88">
        <f>SUM(G103,G130)</f>
        <v>29911.969999999998</v>
      </c>
      <c r="H102" s="123">
        <f t="shared" si="3"/>
        <v>3970.0006636140415</v>
      </c>
      <c r="I102" s="123">
        <f t="shared" si="5"/>
        <v>-2920.0006636140415</v>
      </c>
      <c r="J102" s="120">
        <f>SUM(J103,J130)</f>
        <v>1050</v>
      </c>
      <c r="K102" s="123">
        <f>SUM(K103,K130)</f>
        <v>29911.97</v>
      </c>
      <c r="L102" s="123">
        <f>K102/7.5345</f>
        <v>3970.000663614042</v>
      </c>
      <c r="M102" s="123">
        <v>29911.97</v>
      </c>
      <c r="N102" s="123">
        <f>M102/7.5345</f>
        <v>3970.000663614042</v>
      </c>
    </row>
    <row r="103" spans="1:14" s="111" customFormat="1" ht="27" customHeight="1">
      <c r="A103" s="86"/>
      <c r="B103" s="85">
        <v>3</v>
      </c>
      <c r="C103" s="85" t="s">
        <v>159</v>
      </c>
      <c r="D103" s="87"/>
      <c r="E103" s="173">
        <v>17635.7</v>
      </c>
      <c r="F103" s="173">
        <f t="shared" si="4"/>
        <v>2340.6596323578206</v>
      </c>
      <c r="G103" s="88">
        <f>SUM(G104,G127)</f>
        <v>29806.479999999996</v>
      </c>
      <c r="H103" s="123">
        <f t="shared" si="3"/>
        <v>3955.9997345543825</v>
      </c>
      <c r="I103" s="123">
        <f t="shared" si="5"/>
        <v>-2919.9997345543825</v>
      </c>
      <c r="J103" s="120">
        <f>SUM(J104,J127)</f>
        <v>1036</v>
      </c>
      <c r="K103" s="123">
        <v>29806.48</v>
      </c>
      <c r="L103" s="123">
        <f>K103/7.5345</f>
        <v>3955.999734554383</v>
      </c>
      <c r="M103" s="123">
        <v>29806.48</v>
      </c>
      <c r="N103" s="123">
        <f>M103/7.5345</f>
        <v>3955.999734554383</v>
      </c>
    </row>
    <row r="104" spans="1:14" s="111" customFormat="1" ht="27" customHeight="1">
      <c r="A104" s="86"/>
      <c r="B104" s="85">
        <v>32</v>
      </c>
      <c r="C104" s="85" t="s">
        <v>158</v>
      </c>
      <c r="D104" s="87"/>
      <c r="E104" s="173">
        <v>16899.4</v>
      </c>
      <c r="F104" s="173">
        <f t="shared" si="4"/>
        <v>2242.9358285221315</v>
      </c>
      <c r="G104" s="88">
        <f>SUM(G105,G109,G116,G124)</f>
        <v>29753.729999999996</v>
      </c>
      <c r="H104" s="123">
        <f t="shared" si="3"/>
        <v>3948.998606410511</v>
      </c>
      <c r="I104" s="123">
        <f t="shared" si="5"/>
        <v>-2919.998606410511</v>
      </c>
      <c r="J104" s="120">
        <f>SUM(J105,J109,J116,J124)</f>
        <v>1029</v>
      </c>
      <c r="K104" s="123">
        <v>29753.73</v>
      </c>
      <c r="L104" s="123">
        <f>K104/7.5345</f>
        <v>3948.9986064105115</v>
      </c>
      <c r="M104" s="123">
        <v>29753.73</v>
      </c>
      <c r="N104" s="123">
        <f>M104/7.5345</f>
        <v>3948.9986064105115</v>
      </c>
    </row>
    <row r="105" spans="1:14" s="111" customFormat="1" ht="27" customHeight="1">
      <c r="A105" s="86"/>
      <c r="B105" s="85">
        <v>321</v>
      </c>
      <c r="C105" s="85" t="s">
        <v>6</v>
      </c>
      <c r="D105" s="87"/>
      <c r="E105" s="173">
        <v>0</v>
      </c>
      <c r="F105" s="173">
        <f t="shared" si="4"/>
        <v>0</v>
      </c>
      <c r="G105" s="88">
        <f>SUM(G106:G108)</f>
        <v>263.7</v>
      </c>
      <c r="H105" s="123">
        <f t="shared" si="3"/>
        <v>34.99900457893688</v>
      </c>
      <c r="I105" s="123">
        <f t="shared" si="5"/>
        <v>0.0009954210631164528</v>
      </c>
      <c r="J105" s="120">
        <f>SUM(J106:J108)</f>
        <v>35</v>
      </c>
      <c r="K105" s="123"/>
      <c r="L105" s="123"/>
      <c r="M105" s="123"/>
      <c r="N105" s="123"/>
    </row>
    <row r="106" spans="1:14" ht="27" customHeight="1">
      <c r="A106" s="112"/>
      <c r="B106" s="90">
        <v>3211</v>
      </c>
      <c r="C106" s="90" t="s">
        <v>9</v>
      </c>
      <c r="D106" s="91">
        <v>47300</v>
      </c>
      <c r="E106" s="170">
        <v>0</v>
      </c>
      <c r="F106" s="170">
        <f t="shared" si="4"/>
        <v>0</v>
      </c>
      <c r="G106" s="89">
        <v>105.46</v>
      </c>
      <c r="H106" s="83">
        <f t="shared" si="3"/>
        <v>13.996947375406462</v>
      </c>
      <c r="I106" s="123">
        <f t="shared" si="5"/>
        <v>0.003052624593538056</v>
      </c>
      <c r="J106" s="124">
        <v>14</v>
      </c>
      <c r="K106" s="83"/>
      <c r="L106" s="83"/>
      <c r="M106" s="83"/>
      <c r="N106" s="83"/>
    </row>
    <row r="107" spans="1:14" ht="27" customHeight="1">
      <c r="A107" s="112"/>
      <c r="B107" s="90">
        <v>3213</v>
      </c>
      <c r="C107" s="90" t="s">
        <v>33</v>
      </c>
      <c r="D107" s="91">
        <v>47300</v>
      </c>
      <c r="E107" s="170">
        <v>0</v>
      </c>
      <c r="F107" s="170">
        <f t="shared" si="4"/>
        <v>0</v>
      </c>
      <c r="G107" s="89">
        <v>105.49</v>
      </c>
      <c r="H107" s="83">
        <f t="shared" si="3"/>
        <v>14.000929059658901</v>
      </c>
      <c r="I107" s="123">
        <f t="shared" si="5"/>
        <v>-0.0009290596589011102</v>
      </c>
      <c r="J107" s="124">
        <v>14</v>
      </c>
      <c r="K107" s="83"/>
      <c r="L107" s="83"/>
      <c r="M107" s="83"/>
      <c r="N107" s="83"/>
    </row>
    <row r="108" spans="1:14" ht="27" customHeight="1">
      <c r="A108" s="112"/>
      <c r="B108" s="90">
        <v>3214</v>
      </c>
      <c r="C108" s="90" t="s">
        <v>278</v>
      </c>
      <c r="D108" s="91">
        <v>47300</v>
      </c>
      <c r="E108" s="170">
        <v>0</v>
      </c>
      <c r="F108" s="170">
        <f t="shared" si="4"/>
        <v>0</v>
      </c>
      <c r="G108" s="89">
        <v>52.75</v>
      </c>
      <c r="H108" s="83">
        <f t="shared" si="3"/>
        <v>7.001128143871524</v>
      </c>
      <c r="I108" s="123">
        <f t="shared" si="5"/>
        <v>-0.0011281438715240455</v>
      </c>
      <c r="J108" s="124">
        <v>7</v>
      </c>
      <c r="K108" s="83"/>
      <c r="L108" s="83"/>
      <c r="M108" s="83"/>
      <c r="N108" s="83"/>
    </row>
    <row r="109" spans="1:14" s="111" customFormat="1" ht="27" customHeight="1">
      <c r="A109" s="86"/>
      <c r="B109" s="85" t="s">
        <v>34</v>
      </c>
      <c r="C109" s="85" t="s">
        <v>35</v>
      </c>
      <c r="D109" s="87"/>
      <c r="E109" s="173">
        <v>11404.25</v>
      </c>
      <c r="F109" s="173">
        <f t="shared" si="4"/>
        <v>1513.604087862499</v>
      </c>
      <c r="G109" s="93">
        <f>SUM(G110:G115)</f>
        <v>28781.809999999998</v>
      </c>
      <c r="H109" s="123">
        <f t="shared" si="3"/>
        <v>3820.002654456168</v>
      </c>
      <c r="I109" s="123">
        <f t="shared" si="5"/>
        <v>-2920.002654456168</v>
      </c>
      <c r="J109" s="120">
        <f>SUM(J110:J115)</f>
        <v>900</v>
      </c>
      <c r="K109" s="123"/>
      <c r="L109" s="123"/>
      <c r="M109" s="123"/>
      <c r="N109" s="123"/>
    </row>
    <row r="110" spans="1:14" ht="27" customHeight="1">
      <c r="A110" s="90"/>
      <c r="B110" s="90" t="s">
        <v>43</v>
      </c>
      <c r="C110" s="90" t="s">
        <v>44</v>
      </c>
      <c r="D110" s="91">
        <v>47300</v>
      </c>
      <c r="E110" s="170">
        <v>653.81</v>
      </c>
      <c r="F110" s="170">
        <f t="shared" si="4"/>
        <v>86.77549936956665</v>
      </c>
      <c r="G110" s="92">
        <v>52.74</v>
      </c>
      <c r="H110" s="83">
        <f t="shared" si="3"/>
        <v>6.999800915787378</v>
      </c>
      <c r="I110" s="123">
        <f t="shared" si="5"/>
        <v>0.00019908421262204712</v>
      </c>
      <c r="J110" s="124">
        <v>7</v>
      </c>
      <c r="K110" s="83"/>
      <c r="L110" s="83"/>
      <c r="M110" s="83"/>
      <c r="N110" s="83"/>
    </row>
    <row r="111" spans="1:14" ht="27" customHeight="1">
      <c r="A111" s="90"/>
      <c r="B111" s="90">
        <v>3222</v>
      </c>
      <c r="C111" s="90" t="s">
        <v>55</v>
      </c>
      <c r="D111" s="91">
        <v>32300</v>
      </c>
      <c r="E111" s="170">
        <v>306</v>
      </c>
      <c r="F111" s="170">
        <f t="shared" si="4"/>
        <v>40.61317937487557</v>
      </c>
      <c r="G111" s="92">
        <v>0</v>
      </c>
      <c r="H111" s="83">
        <v>0</v>
      </c>
      <c r="I111" s="123">
        <f t="shared" si="5"/>
        <v>0</v>
      </c>
      <c r="J111" s="124">
        <v>0</v>
      </c>
      <c r="K111" s="83"/>
      <c r="L111" s="83"/>
      <c r="M111" s="83"/>
      <c r="N111" s="83"/>
    </row>
    <row r="112" spans="1:14" ht="27" customHeight="1">
      <c r="A112" s="90"/>
      <c r="B112" s="90">
        <v>3222</v>
      </c>
      <c r="C112" s="90" t="s">
        <v>55</v>
      </c>
      <c r="D112" s="91">
        <v>47300</v>
      </c>
      <c r="E112" s="170">
        <v>9803.64</v>
      </c>
      <c r="F112" s="170">
        <f t="shared" si="4"/>
        <v>1301.1666334859644</v>
      </c>
      <c r="G112" s="92">
        <v>25994.03</v>
      </c>
      <c r="H112" s="83">
        <f t="shared" si="3"/>
        <v>3450.0006636140415</v>
      </c>
      <c r="I112" s="123">
        <f t="shared" si="5"/>
        <v>-2614.0006636140415</v>
      </c>
      <c r="J112" s="124">
        <v>836</v>
      </c>
      <c r="K112" s="83"/>
      <c r="L112" s="83"/>
      <c r="M112" s="83"/>
      <c r="N112" s="83"/>
    </row>
    <row r="113" spans="1:14" ht="27" customHeight="1">
      <c r="A113" s="90"/>
      <c r="B113" s="90">
        <v>3222</v>
      </c>
      <c r="C113" s="90" t="s">
        <v>55</v>
      </c>
      <c r="D113" s="91">
        <v>55254</v>
      </c>
      <c r="E113" s="170">
        <v>640.8</v>
      </c>
      <c r="F113" s="170">
        <f t="shared" si="4"/>
        <v>85.04877563209236</v>
      </c>
      <c r="G113" s="92">
        <v>2185.01</v>
      </c>
      <c r="H113" s="83">
        <f t="shared" si="3"/>
        <v>290.0006636140421</v>
      </c>
      <c r="I113" s="123">
        <f t="shared" si="5"/>
        <v>-240.00066361404208</v>
      </c>
      <c r="J113" s="124">
        <v>50</v>
      </c>
      <c r="K113" s="83"/>
      <c r="L113" s="83"/>
      <c r="M113" s="83"/>
      <c r="N113" s="83"/>
    </row>
    <row r="114" spans="1:14" ht="27" customHeight="1">
      <c r="A114" s="90"/>
      <c r="B114" s="90">
        <v>3222</v>
      </c>
      <c r="C114" s="90" t="s">
        <v>55</v>
      </c>
      <c r="D114" s="91">
        <v>55263</v>
      </c>
      <c r="E114" s="170">
        <v>0</v>
      </c>
      <c r="F114" s="170">
        <f t="shared" si="4"/>
        <v>0</v>
      </c>
      <c r="G114" s="92">
        <v>497.28</v>
      </c>
      <c r="H114" s="83">
        <f t="shared" si="3"/>
        <v>66.00039816842524</v>
      </c>
      <c r="I114" s="123">
        <f t="shared" si="5"/>
        <v>-66.00039816842524</v>
      </c>
      <c r="J114" s="124">
        <v>0</v>
      </c>
      <c r="K114" s="83"/>
      <c r="L114" s="83"/>
      <c r="M114" s="83"/>
      <c r="N114" s="83"/>
    </row>
    <row r="115" spans="1:14" ht="27" customHeight="1">
      <c r="A115" s="90"/>
      <c r="B115" s="90">
        <v>3223</v>
      </c>
      <c r="C115" s="90" t="s">
        <v>41</v>
      </c>
      <c r="D115" s="91">
        <v>47300</v>
      </c>
      <c r="E115" s="170">
        <v>0</v>
      </c>
      <c r="F115" s="170">
        <f t="shared" si="4"/>
        <v>0</v>
      </c>
      <c r="G115" s="92">
        <v>52.75</v>
      </c>
      <c r="H115" s="83">
        <f t="shared" si="3"/>
        <v>7.001128143871524</v>
      </c>
      <c r="I115" s="123">
        <f t="shared" si="5"/>
        <v>-0.0011281438715240455</v>
      </c>
      <c r="J115" s="124">
        <v>7</v>
      </c>
      <c r="K115" s="83"/>
      <c r="L115" s="83"/>
      <c r="M115" s="83"/>
      <c r="N115" s="83"/>
    </row>
    <row r="116" spans="1:14" s="111" customFormat="1" ht="27" customHeight="1">
      <c r="A116" s="86"/>
      <c r="B116" s="85" t="s">
        <v>14</v>
      </c>
      <c r="C116" s="85" t="s">
        <v>15</v>
      </c>
      <c r="D116" s="87"/>
      <c r="E116" s="173">
        <v>5495.15</v>
      </c>
      <c r="F116" s="173">
        <f t="shared" si="4"/>
        <v>729.3317406596323</v>
      </c>
      <c r="G116" s="93">
        <f>SUM(G117:G123)</f>
        <v>452.03000000000003</v>
      </c>
      <c r="H116" s="123">
        <f t="shared" si="3"/>
        <v>59.99469108766341</v>
      </c>
      <c r="I116" s="123">
        <f t="shared" si="5"/>
        <v>0.005308912336587923</v>
      </c>
      <c r="J116" s="120">
        <f>SUM(J117:J123)</f>
        <v>60</v>
      </c>
      <c r="K116" s="123"/>
      <c r="L116" s="123"/>
      <c r="M116" s="123"/>
      <c r="N116" s="123"/>
    </row>
    <row r="117" spans="1:14" ht="27" customHeight="1">
      <c r="A117" s="112"/>
      <c r="B117" s="90">
        <v>3231</v>
      </c>
      <c r="C117" s="90" t="s">
        <v>50</v>
      </c>
      <c r="D117" s="91">
        <v>47300</v>
      </c>
      <c r="E117" s="170">
        <v>1684.82</v>
      </c>
      <c r="F117" s="170">
        <f t="shared" si="4"/>
        <v>223.61404207313024</v>
      </c>
      <c r="G117" s="92">
        <v>45.21</v>
      </c>
      <c r="H117" s="83">
        <f t="shared" si="3"/>
        <v>6.000398168425244</v>
      </c>
      <c r="I117" s="123">
        <f t="shared" si="5"/>
        <v>-0.00039816842524409424</v>
      </c>
      <c r="J117" s="124">
        <v>6</v>
      </c>
      <c r="K117" s="83"/>
      <c r="L117" s="83"/>
      <c r="M117" s="83"/>
      <c r="N117" s="83"/>
    </row>
    <row r="118" spans="1:14" ht="27" customHeight="1">
      <c r="A118" s="90"/>
      <c r="B118" s="90" t="s">
        <v>21</v>
      </c>
      <c r="C118" s="90" t="s">
        <v>22</v>
      </c>
      <c r="D118" s="91">
        <v>47300</v>
      </c>
      <c r="E118" s="170">
        <v>0</v>
      </c>
      <c r="F118" s="170">
        <f t="shared" si="4"/>
        <v>0</v>
      </c>
      <c r="G118" s="92">
        <v>45.21</v>
      </c>
      <c r="H118" s="83">
        <f t="shared" si="3"/>
        <v>6.000398168425244</v>
      </c>
      <c r="I118" s="123">
        <f t="shared" si="5"/>
        <v>-0.00039816842524409424</v>
      </c>
      <c r="J118" s="124">
        <v>6</v>
      </c>
      <c r="K118" s="83"/>
      <c r="L118" s="83"/>
      <c r="M118" s="83"/>
      <c r="N118" s="83"/>
    </row>
    <row r="119" spans="1:14" ht="27" customHeight="1">
      <c r="A119" s="90"/>
      <c r="B119" s="90">
        <v>3233</v>
      </c>
      <c r="C119" s="90" t="s">
        <v>42</v>
      </c>
      <c r="D119" s="91">
        <v>47300</v>
      </c>
      <c r="E119" s="170">
        <v>0</v>
      </c>
      <c r="F119" s="170">
        <f t="shared" si="4"/>
        <v>0</v>
      </c>
      <c r="G119" s="92">
        <v>52.75</v>
      </c>
      <c r="H119" s="83">
        <f t="shared" si="3"/>
        <v>7.001128143871524</v>
      </c>
      <c r="I119" s="123">
        <f t="shared" si="5"/>
        <v>-0.0011281438715240455</v>
      </c>
      <c r="J119" s="124">
        <v>7</v>
      </c>
      <c r="K119" s="83"/>
      <c r="L119" s="83"/>
      <c r="M119" s="83"/>
      <c r="N119" s="83"/>
    </row>
    <row r="120" spans="1:14" ht="27" customHeight="1">
      <c r="A120" s="90"/>
      <c r="B120" s="90">
        <v>3234</v>
      </c>
      <c r="C120" s="90" t="s">
        <v>51</v>
      </c>
      <c r="D120" s="91">
        <v>47300</v>
      </c>
      <c r="E120" s="170">
        <v>2642.97</v>
      </c>
      <c r="F120" s="170">
        <f t="shared" si="4"/>
        <v>350.7824009556042</v>
      </c>
      <c r="G120" s="92">
        <v>52.75</v>
      </c>
      <c r="H120" s="83">
        <f t="shared" si="3"/>
        <v>7.001128143871524</v>
      </c>
      <c r="I120" s="123">
        <f t="shared" si="5"/>
        <v>-0.0011281438715240455</v>
      </c>
      <c r="J120" s="124">
        <v>7</v>
      </c>
      <c r="K120" s="83"/>
      <c r="L120" s="83"/>
      <c r="M120" s="83"/>
      <c r="N120" s="83"/>
    </row>
    <row r="121" spans="1:14" ht="27" customHeight="1">
      <c r="A121" s="90"/>
      <c r="B121" s="90" t="s">
        <v>39</v>
      </c>
      <c r="C121" s="90" t="s">
        <v>56</v>
      </c>
      <c r="D121" s="91">
        <v>47300</v>
      </c>
      <c r="E121" s="170">
        <v>690</v>
      </c>
      <c r="F121" s="170">
        <f t="shared" si="4"/>
        <v>91.57873780609197</v>
      </c>
      <c r="G121" s="92">
        <v>52.75</v>
      </c>
      <c r="H121" s="83">
        <f t="shared" si="3"/>
        <v>7.001128143871524</v>
      </c>
      <c r="I121" s="123">
        <f t="shared" si="5"/>
        <v>-0.0011281438715240455</v>
      </c>
      <c r="J121" s="124">
        <v>7</v>
      </c>
      <c r="K121" s="83"/>
      <c r="L121" s="83"/>
      <c r="M121" s="83"/>
      <c r="N121" s="83"/>
    </row>
    <row r="122" spans="1:14" ht="27" customHeight="1">
      <c r="A122" s="90"/>
      <c r="B122" s="90">
        <v>3237</v>
      </c>
      <c r="C122" s="90" t="s">
        <v>18</v>
      </c>
      <c r="D122" s="91">
        <v>47300</v>
      </c>
      <c r="E122" s="170">
        <v>477.36</v>
      </c>
      <c r="F122" s="170">
        <f t="shared" si="4"/>
        <v>63.35655982480589</v>
      </c>
      <c r="G122" s="92">
        <v>97.87</v>
      </c>
      <c r="H122" s="83">
        <f t="shared" si="3"/>
        <v>12.989581259539452</v>
      </c>
      <c r="I122" s="123">
        <f t="shared" si="5"/>
        <v>0.010418740460547582</v>
      </c>
      <c r="J122" s="124">
        <v>13</v>
      </c>
      <c r="K122" s="83"/>
      <c r="L122" s="83"/>
      <c r="M122" s="83"/>
      <c r="N122" s="83"/>
    </row>
    <row r="123" spans="1:14" ht="27" customHeight="1">
      <c r="A123" s="90"/>
      <c r="B123" s="90">
        <v>3238</v>
      </c>
      <c r="C123" s="90" t="s">
        <v>26</v>
      </c>
      <c r="D123" s="91">
        <v>47300</v>
      </c>
      <c r="E123" s="170">
        <v>0</v>
      </c>
      <c r="F123" s="170">
        <f t="shared" si="4"/>
        <v>0</v>
      </c>
      <c r="G123" s="92">
        <v>105.49</v>
      </c>
      <c r="H123" s="83">
        <f t="shared" si="3"/>
        <v>14.000929059658901</v>
      </c>
      <c r="I123" s="123">
        <f t="shared" si="5"/>
        <v>-0.0009290596589011102</v>
      </c>
      <c r="J123" s="124">
        <v>14</v>
      </c>
      <c r="K123" s="83"/>
      <c r="L123" s="83"/>
      <c r="M123" s="83"/>
      <c r="N123" s="83"/>
    </row>
    <row r="124" spans="1:14" s="111" customFormat="1" ht="27" customHeight="1">
      <c r="A124" s="86"/>
      <c r="B124" s="85" t="s">
        <v>10</v>
      </c>
      <c r="C124" s="85" t="s">
        <v>11</v>
      </c>
      <c r="D124" s="87"/>
      <c r="E124" s="173">
        <v>0</v>
      </c>
      <c r="F124" s="173">
        <f t="shared" si="4"/>
        <v>0</v>
      </c>
      <c r="G124" s="93">
        <f>SUM(G125:G126)</f>
        <v>256.19</v>
      </c>
      <c r="H124" s="123">
        <f t="shared" si="3"/>
        <v>34.002256287743045</v>
      </c>
      <c r="I124" s="123">
        <f t="shared" si="5"/>
        <v>-0.0022562877430445383</v>
      </c>
      <c r="J124" s="120">
        <f>SUM(J125:J126)</f>
        <v>34</v>
      </c>
      <c r="K124" s="123"/>
      <c r="L124" s="123"/>
      <c r="M124" s="123"/>
      <c r="N124" s="123"/>
    </row>
    <row r="125" spans="1:14" ht="27" customHeight="1">
      <c r="A125" s="112"/>
      <c r="B125" s="90">
        <v>3293</v>
      </c>
      <c r="C125" s="90" t="s">
        <v>223</v>
      </c>
      <c r="D125" s="91">
        <v>47300</v>
      </c>
      <c r="E125" s="170">
        <v>0</v>
      </c>
      <c r="F125" s="170">
        <f t="shared" si="4"/>
        <v>0</v>
      </c>
      <c r="G125" s="92">
        <v>52.75</v>
      </c>
      <c r="H125" s="83">
        <f t="shared" si="3"/>
        <v>7.001128143871524</v>
      </c>
      <c r="I125" s="123">
        <f t="shared" si="5"/>
        <v>-0.0011281438715240455</v>
      </c>
      <c r="J125" s="124">
        <v>7</v>
      </c>
      <c r="K125" s="83"/>
      <c r="L125" s="83"/>
      <c r="M125" s="83"/>
      <c r="N125" s="83"/>
    </row>
    <row r="126" spans="1:14" ht="27" customHeight="1">
      <c r="A126" s="90"/>
      <c r="B126" s="90" t="s">
        <v>16</v>
      </c>
      <c r="C126" s="90" t="s">
        <v>27</v>
      </c>
      <c r="D126" s="91">
        <v>47300</v>
      </c>
      <c r="E126" s="170">
        <v>0</v>
      </c>
      <c r="F126" s="170">
        <f t="shared" si="4"/>
        <v>0</v>
      </c>
      <c r="G126" s="92">
        <v>203.44</v>
      </c>
      <c r="H126" s="83">
        <f t="shared" si="3"/>
        <v>27.001128143871522</v>
      </c>
      <c r="I126" s="123">
        <f t="shared" si="5"/>
        <v>-0.0011281438715222691</v>
      </c>
      <c r="J126" s="124">
        <v>27</v>
      </c>
      <c r="K126" s="83"/>
      <c r="L126" s="83"/>
      <c r="M126" s="83"/>
      <c r="N126" s="83"/>
    </row>
    <row r="127" spans="1:14" s="111" customFormat="1" ht="27" customHeight="1">
      <c r="A127" s="85"/>
      <c r="B127" s="85">
        <v>34</v>
      </c>
      <c r="C127" s="85" t="s">
        <v>160</v>
      </c>
      <c r="D127" s="109"/>
      <c r="E127" s="173">
        <v>736.3</v>
      </c>
      <c r="F127" s="173">
        <f t="shared" si="4"/>
        <v>97.72380383568915</v>
      </c>
      <c r="G127" s="93">
        <v>52.75</v>
      </c>
      <c r="H127" s="123">
        <f t="shared" si="3"/>
        <v>7.001128143871524</v>
      </c>
      <c r="I127" s="123">
        <f t="shared" si="5"/>
        <v>-0.0011281438715240455</v>
      </c>
      <c r="J127" s="120">
        <v>7</v>
      </c>
      <c r="K127" s="123">
        <v>52.75</v>
      </c>
      <c r="L127" s="123">
        <f>K127/7.5345</f>
        <v>7.001128143871524</v>
      </c>
      <c r="M127" s="123">
        <v>52.75</v>
      </c>
      <c r="N127" s="123">
        <f>M127/7.5345</f>
        <v>7.001128143871524</v>
      </c>
    </row>
    <row r="128" spans="1:14" s="111" customFormat="1" ht="27" customHeight="1">
      <c r="A128" s="85"/>
      <c r="B128" s="85">
        <v>343</v>
      </c>
      <c r="C128" s="85" t="s">
        <v>29</v>
      </c>
      <c r="D128" s="109"/>
      <c r="E128" s="173">
        <v>736.3</v>
      </c>
      <c r="F128" s="173">
        <f t="shared" si="4"/>
        <v>97.72380383568915</v>
      </c>
      <c r="G128" s="93">
        <v>52.75</v>
      </c>
      <c r="H128" s="123">
        <f t="shared" si="3"/>
        <v>7.001128143871524</v>
      </c>
      <c r="I128" s="123">
        <f t="shared" si="5"/>
        <v>-0.0011281438715240455</v>
      </c>
      <c r="J128" s="120">
        <v>7</v>
      </c>
      <c r="K128" s="123"/>
      <c r="L128" s="123"/>
      <c r="M128" s="123"/>
      <c r="N128" s="123"/>
    </row>
    <row r="129" spans="1:14" ht="27" customHeight="1">
      <c r="A129" s="90"/>
      <c r="B129" s="90">
        <v>3431</v>
      </c>
      <c r="C129" s="90" t="s">
        <v>31</v>
      </c>
      <c r="D129" s="91">
        <v>47300</v>
      </c>
      <c r="E129" s="170">
        <v>736.6</v>
      </c>
      <c r="F129" s="170">
        <f t="shared" si="4"/>
        <v>97.76362067821354</v>
      </c>
      <c r="G129" s="92">
        <v>52.75</v>
      </c>
      <c r="H129" s="83">
        <f t="shared" si="3"/>
        <v>7.001128143871524</v>
      </c>
      <c r="I129" s="123">
        <f t="shared" si="5"/>
        <v>-0.0011281438715240455</v>
      </c>
      <c r="J129" s="124">
        <v>7</v>
      </c>
      <c r="K129" s="83"/>
      <c r="L129" s="83"/>
      <c r="M129" s="83"/>
      <c r="N129" s="83"/>
    </row>
    <row r="130" spans="1:14" s="111" customFormat="1" ht="27" customHeight="1">
      <c r="A130" s="85"/>
      <c r="B130" s="85">
        <v>4</v>
      </c>
      <c r="C130" s="85" t="s">
        <v>163</v>
      </c>
      <c r="D130" s="109"/>
      <c r="E130" s="173">
        <v>1.55</v>
      </c>
      <c r="F130" s="173">
        <f t="shared" si="4"/>
        <v>0.2057203530426704</v>
      </c>
      <c r="G130" s="93">
        <v>105.49</v>
      </c>
      <c r="H130" s="123">
        <f t="shared" si="3"/>
        <v>14.000929059658901</v>
      </c>
      <c r="I130" s="123">
        <f t="shared" si="5"/>
        <v>-0.0009290596589011102</v>
      </c>
      <c r="J130" s="120">
        <v>14</v>
      </c>
      <c r="K130" s="123">
        <v>105.49</v>
      </c>
      <c r="L130" s="123">
        <f>K130/7.5345</f>
        <v>14.000929059658901</v>
      </c>
      <c r="M130" s="123">
        <v>105.49</v>
      </c>
      <c r="N130" s="123">
        <f>M130/7.5345</f>
        <v>14.000929059658901</v>
      </c>
    </row>
    <row r="131" spans="1:14" s="111" customFormat="1" ht="27" customHeight="1">
      <c r="A131" s="85"/>
      <c r="B131" s="85">
        <v>42</v>
      </c>
      <c r="C131" s="85" t="s">
        <v>279</v>
      </c>
      <c r="D131" s="109"/>
      <c r="E131" s="173">
        <v>1.55</v>
      </c>
      <c r="F131" s="173">
        <f t="shared" si="4"/>
        <v>0.2057203530426704</v>
      </c>
      <c r="G131" s="93">
        <v>105.49</v>
      </c>
      <c r="H131" s="123">
        <f t="shared" si="3"/>
        <v>14.000929059658901</v>
      </c>
      <c r="I131" s="123">
        <f t="shared" si="5"/>
        <v>-0.0009290596589011102</v>
      </c>
      <c r="J131" s="120">
        <v>14</v>
      </c>
      <c r="K131" s="123">
        <v>105.49</v>
      </c>
      <c r="L131" s="123">
        <f>K131/7.5345</f>
        <v>14.000929059658901</v>
      </c>
      <c r="M131" s="123">
        <v>105.49</v>
      </c>
      <c r="N131" s="123">
        <f>M131/7.5345</f>
        <v>14.000929059658901</v>
      </c>
    </row>
    <row r="132" spans="1:14" s="111" customFormat="1" ht="27" customHeight="1">
      <c r="A132" s="85"/>
      <c r="B132" s="85">
        <v>424</v>
      </c>
      <c r="C132" s="85" t="s">
        <v>59</v>
      </c>
      <c r="D132" s="109"/>
      <c r="E132" s="173">
        <v>1.55</v>
      </c>
      <c r="F132" s="173">
        <f t="shared" si="4"/>
        <v>0.2057203530426704</v>
      </c>
      <c r="G132" s="93">
        <v>105.49</v>
      </c>
      <c r="H132" s="123">
        <f t="shared" si="3"/>
        <v>14.000929059658901</v>
      </c>
      <c r="I132" s="123">
        <f t="shared" si="5"/>
        <v>-0.0009290596589011102</v>
      </c>
      <c r="J132" s="120">
        <v>14</v>
      </c>
      <c r="K132" s="123"/>
      <c r="L132" s="123"/>
      <c r="M132" s="123"/>
      <c r="N132" s="123"/>
    </row>
    <row r="133" spans="1:14" ht="27" customHeight="1">
      <c r="A133" s="90"/>
      <c r="B133" s="90">
        <v>4241</v>
      </c>
      <c r="C133" s="90" t="s">
        <v>61</v>
      </c>
      <c r="D133" s="91"/>
      <c r="E133" s="170">
        <v>1.55</v>
      </c>
      <c r="F133" s="170">
        <f t="shared" si="4"/>
        <v>0.2057203530426704</v>
      </c>
      <c r="G133" s="92">
        <v>105.49</v>
      </c>
      <c r="H133" s="83">
        <f t="shared" si="3"/>
        <v>14.000929059658901</v>
      </c>
      <c r="I133" s="123">
        <f aca="true" t="shared" si="6" ref="I133:I196">SUM(J133-H133)</f>
        <v>-0.0009290596589011102</v>
      </c>
      <c r="J133" s="124">
        <v>14</v>
      </c>
      <c r="K133" s="83"/>
      <c r="L133" s="83"/>
      <c r="M133" s="83"/>
      <c r="N133" s="83"/>
    </row>
    <row r="134" spans="1:14" s="111" customFormat="1" ht="27" customHeight="1">
      <c r="A134" s="85" t="s">
        <v>244</v>
      </c>
      <c r="B134" s="86" t="s">
        <v>3</v>
      </c>
      <c r="C134" s="85" t="s">
        <v>245</v>
      </c>
      <c r="D134" s="87"/>
      <c r="E134" s="173">
        <v>52905.31</v>
      </c>
      <c r="F134" s="173">
        <f t="shared" si="4"/>
        <v>7021.7413232464</v>
      </c>
      <c r="G134" s="93">
        <f>SUM(G135)</f>
        <v>55152.54</v>
      </c>
      <c r="H134" s="123">
        <f t="shared" si="3"/>
        <v>7320</v>
      </c>
      <c r="I134" s="123">
        <f t="shared" si="6"/>
        <v>748</v>
      </c>
      <c r="J134" s="120">
        <f>SUM(J135)</f>
        <v>8068</v>
      </c>
      <c r="K134" s="123">
        <f>SUM(K135)</f>
        <v>55152.54</v>
      </c>
      <c r="L134" s="123">
        <f>K134/7.5345</f>
        <v>7320</v>
      </c>
      <c r="M134" s="123">
        <v>55152.54</v>
      </c>
      <c r="N134" s="123">
        <f>M134/7.5345</f>
        <v>7320</v>
      </c>
    </row>
    <row r="135" spans="1:14" s="111" customFormat="1" ht="27" customHeight="1">
      <c r="A135" s="86"/>
      <c r="B135" s="85">
        <v>3</v>
      </c>
      <c r="C135" s="85" t="s">
        <v>159</v>
      </c>
      <c r="D135" s="87"/>
      <c r="E135" s="173">
        <v>52905.31</v>
      </c>
      <c r="F135" s="173">
        <f t="shared" si="4"/>
        <v>7021.7413232464</v>
      </c>
      <c r="G135" s="93">
        <f>SUM(G136,G143)</f>
        <v>55152.54</v>
      </c>
      <c r="H135" s="123">
        <f t="shared" si="3"/>
        <v>7320</v>
      </c>
      <c r="I135" s="123">
        <f t="shared" si="6"/>
        <v>748</v>
      </c>
      <c r="J135" s="120">
        <f>SUM(J136,J143)</f>
        <v>8068</v>
      </c>
      <c r="K135" s="123">
        <f>SUM(K136,K143)</f>
        <v>55152.54</v>
      </c>
      <c r="L135" s="123">
        <f>K135/7.5345</f>
        <v>7320</v>
      </c>
      <c r="M135" s="123">
        <v>55152.54</v>
      </c>
      <c r="N135" s="123">
        <f>M135/7.5345</f>
        <v>7320</v>
      </c>
    </row>
    <row r="136" spans="1:14" s="111" customFormat="1" ht="27" customHeight="1">
      <c r="A136" s="86"/>
      <c r="B136" s="85">
        <v>31</v>
      </c>
      <c r="C136" s="85" t="s">
        <v>227</v>
      </c>
      <c r="D136" s="87"/>
      <c r="E136" s="173">
        <v>50760</v>
      </c>
      <c r="F136" s="173">
        <f t="shared" si="4"/>
        <v>6737.009755126418</v>
      </c>
      <c r="G136" s="93">
        <f>SUM(G137,G139,G141)</f>
        <v>51626.4</v>
      </c>
      <c r="H136" s="123">
        <f aca="true" t="shared" si="7" ref="H136:H219">G136/7.5345</f>
        <v>6852.000796336851</v>
      </c>
      <c r="I136" s="123">
        <f t="shared" si="6"/>
        <v>747.9992036631493</v>
      </c>
      <c r="J136" s="120">
        <f>SUM(J137,J139,J141)</f>
        <v>7600</v>
      </c>
      <c r="K136" s="123">
        <v>51626.4</v>
      </c>
      <c r="L136" s="123">
        <f>K136/7.5345</f>
        <v>6852.000796336851</v>
      </c>
      <c r="M136" s="123">
        <v>51626.4</v>
      </c>
      <c r="N136" s="123">
        <f>M136/7.5345</f>
        <v>6852.000796336851</v>
      </c>
    </row>
    <row r="137" spans="1:14" s="111" customFormat="1" ht="27" customHeight="1">
      <c r="A137" s="86"/>
      <c r="B137" s="85">
        <v>311</v>
      </c>
      <c r="C137" s="85" t="s">
        <v>228</v>
      </c>
      <c r="D137" s="87"/>
      <c r="E137" s="173">
        <v>43603.69</v>
      </c>
      <c r="F137" s="173">
        <f t="shared" si="4"/>
        <v>5787.204194040746</v>
      </c>
      <c r="G137" s="93">
        <v>43022</v>
      </c>
      <c r="H137" s="123">
        <f t="shared" si="7"/>
        <v>5710.0006636140415</v>
      </c>
      <c r="I137" s="123">
        <f t="shared" si="6"/>
        <v>489.9993363859585</v>
      </c>
      <c r="J137" s="120">
        <v>6200</v>
      </c>
      <c r="K137" s="123"/>
      <c r="L137" s="123"/>
      <c r="M137" s="123"/>
      <c r="N137" s="123"/>
    </row>
    <row r="138" spans="1:14" ht="27" customHeight="1">
      <c r="A138" s="90"/>
      <c r="B138" s="90">
        <v>3111</v>
      </c>
      <c r="C138" s="90" t="s">
        <v>228</v>
      </c>
      <c r="D138" s="91">
        <v>55254</v>
      </c>
      <c r="E138" s="170">
        <v>43603.69</v>
      </c>
      <c r="F138" s="170">
        <f aca="true" t="shared" si="8" ref="F138:F202">SUM(E138/7.5345)</f>
        <v>5787.204194040746</v>
      </c>
      <c r="G138" s="92">
        <v>43022</v>
      </c>
      <c r="H138" s="83">
        <f t="shared" si="7"/>
        <v>5710.0006636140415</v>
      </c>
      <c r="I138" s="123">
        <f t="shared" si="6"/>
        <v>489.9993363859585</v>
      </c>
      <c r="J138" s="124">
        <v>6200</v>
      </c>
      <c r="K138" s="83"/>
      <c r="L138" s="83"/>
      <c r="M138" s="83"/>
      <c r="N138" s="83"/>
    </row>
    <row r="139" spans="1:14" s="111" customFormat="1" ht="27" customHeight="1">
      <c r="A139" s="86"/>
      <c r="B139" s="85">
        <v>312</v>
      </c>
      <c r="C139" s="85" t="s">
        <v>230</v>
      </c>
      <c r="D139" s="87"/>
      <c r="E139" s="173">
        <v>0</v>
      </c>
      <c r="F139" s="173">
        <f t="shared" si="8"/>
        <v>0</v>
      </c>
      <c r="G139" s="93">
        <v>1506.9</v>
      </c>
      <c r="H139" s="123">
        <f t="shared" si="7"/>
        <v>200</v>
      </c>
      <c r="I139" s="123">
        <f t="shared" si="6"/>
        <v>100</v>
      </c>
      <c r="J139" s="120">
        <v>300</v>
      </c>
      <c r="K139" s="123"/>
      <c r="L139" s="123"/>
      <c r="M139" s="123"/>
      <c r="N139" s="123"/>
    </row>
    <row r="140" spans="1:14" ht="27" customHeight="1">
      <c r="A140" s="90"/>
      <c r="B140" s="90">
        <v>3121</v>
      </c>
      <c r="C140" s="90" t="s">
        <v>230</v>
      </c>
      <c r="D140" s="91">
        <v>55254</v>
      </c>
      <c r="E140" s="170">
        <v>0</v>
      </c>
      <c r="F140" s="170">
        <f t="shared" si="8"/>
        <v>0</v>
      </c>
      <c r="G140" s="92">
        <v>1506.9</v>
      </c>
      <c r="H140" s="83">
        <f t="shared" si="7"/>
        <v>200</v>
      </c>
      <c r="I140" s="123">
        <f t="shared" si="6"/>
        <v>100</v>
      </c>
      <c r="J140" s="124">
        <v>300</v>
      </c>
      <c r="K140" s="83"/>
      <c r="L140" s="83"/>
      <c r="M140" s="83"/>
      <c r="N140" s="83"/>
    </row>
    <row r="141" spans="1:14" s="111" customFormat="1" ht="27" customHeight="1">
      <c r="A141" s="86"/>
      <c r="B141" s="85">
        <v>313</v>
      </c>
      <c r="C141" s="85" t="s">
        <v>231</v>
      </c>
      <c r="D141" s="87"/>
      <c r="E141" s="173">
        <v>7194.61</v>
      </c>
      <c r="F141" s="173">
        <f t="shared" si="8"/>
        <v>954.8888446479526</v>
      </c>
      <c r="G141" s="93">
        <v>7097.5</v>
      </c>
      <c r="H141" s="123">
        <f t="shared" si="7"/>
        <v>942.0001327228084</v>
      </c>
      <c r="I141" s="123">
        <f t="shared" si="6"/>
        <v>157.99986727719158</v>
      </c>
      <c r="J141" s="120">
        <v>1100</v>
      </c>
      <c r="K141" s="123"/>
      <c r="L141" s="123"/>
      <c r="M141" s="123"/>
      <c r="N141" s="123"/>
    </row>
    <row r="142" spans="1:14" ht="27" customHeight="1">
      <c r="A142" s="90"/>
      <c r="B142" s="90">
        <v>3132</v>
      </c>
      <c r="C142" s="90" t="s">
        <v>232</v>
      </c>
      <c r="D142" s="91">
        <v>55254</v>
      </c>
      <c r="E142" s="170">
        <v>7194.61</v>
      </c>
      <c r="F142" s="170">
        <f t="shared" si="8"/>
        <v>954.8888446479526</v>
      </c>
      <c r="G142" s="92">
        <v>7097.5</v>
      </c>
      <c r="H142" s="83">
        <f t="shared" si="7"/>
        <v>942.0001327228084</v>
      </c>
      <c r="I142" s="123">
        <f t="shared" si="6"/>
        <v>157.99986727719158</v>
      </c>
      <c r="J142" s="124">
        <v>1100</v>
      </c>
      <c r="K142" s="83"/>
      <c r="L142" s="83"/>
      <c r="M142" s="83"/>
      <c r="N142" s="83"/>
    </row>
    <row r="143" spans="1:14" s="111" customFormat="1" ht="27" customHeight="1">
      <c r="A143" s="86"/>
      <c r="B143" s="85">
        <v>32</v>
      </c>
      <c r="C143" s="85" t="s">
        <v>158</v>
      </c>
      <c r="D143" s="87"/>
      <c r="E143" s="173">
        <v>2107.01</v>
      </c>
      <c r="F143" s="173">
        <f t="shared" si="8"/>
        <v>279.64828455770123</v>
      </c>
      <c r="G143" s="88">
        <f>SUM(G144,G146)</f>
        <v>3526.1400000000003</v>
      </c>
      <c r="H143" s="123">
        <f t="shared" si="7"/>
        <v>467.99920366314956</v>
      </c>
      <c r="I143" s="123">
        <f t="shared" si="6"/>
        <v>0.0007963368504420032</v>
      </c>
      <c r="J143" s="120">
        <f>SUM(J144,J146)</f>
        <v>468</v>
      </c>
      <c r="K143" s="123">
        <v>3526.14</v>
      </c>
      <c r="L143" s="123">
        <f>K143/7.5345</f>
        <v>467.99920366314944</v>
      </c>
      <c r="M143" s="123">
        <v>3526.14</v>
      </c>
      <c r="N143" s="123">
        <f>M143/7.5345</f>
        <v>467.99920366314944</v>
      </c>
    </row>
    <row r="144" spans="1:14" s="111" customFormat="1" ht="27" customHeight="1">
      <c r="A144" s="86"/>
      <c r="B144" s="85">
        <v>321</v>
      </c>
      <c r="C144" s="85" t="s">
        <v>6</v>
      </c>
      <c r="D144" s="87"/>
      <c r="E144" s="173">
        <v>1942.21</v>
      </c>
      <c r="F144" s="173">
        <f t="shared" si="8"/>
        <v>257.77556573097087</v>
      </c>
      <c r="G144" s="88">
        <v>3021.32</v>
      </c>
      <c r="H144" s="123">
        <f t="shared" si="7"/>
        <v>400.99807551927796</v>
      </c>
      <c r="I144" s="123">
        <f t="shared" si="6"/>
        <v>0.0019244807220388793</v>
      </c>
      <c r="J144" s="120">
        <v>401</v>
      </c>
      <c r="K144" s="123"/>
      <c r="L144" s="123"/>
      <c r="M144" s="123"/>
      <c r="N144" s="123"/>
    </row>
    <row r="145" spans="1:14" ht="27" customHeight="1">
      <c r="A145" s="90"/>
      <c r="B145" s="90">
        <v>3212</v>
      </c>
      <c r="C145" s="90" t="s">
        <v>234</v>
      </c>
      <c r="D145" s="91">
        <v>55254</v>
      </c>
      <c r="E145" s="170">
        <v>1942.21</v>
      </c>
      <c r="F145" s="170">
        <f t="shared" si="8"/>
        <v>257.77556573097087</v>
      </c>
      <c r="G145" s="89">
        <v>3021.32</v>
      </c>
      <c r="H145" s="83">
        <f t="shared" si="7"/>
        <v>400.99807551927796</v>
      </c>
      <c r="I145" s="123">
        <f t="shared" si="6"/>
        <v>0.0019244807220388793</v>
      </c>
      <c r="J145" s="124">
        <v>401</v>
      </c>
      <c r="K145" s="83"/>
      <c r="L145" s="83"/>
      <c r="M145" s="83"/>
      <c r="N145" s="83"/>
    </row>
    <row r="146" spans="1:14" s="111" customFormat="1" ht="27" customHeight="1">
      <c r="A146" s="85"/>
      <c r="B146" s="85">
        <v>322</v>
      </c>
      <c r="C146" s="85" t="s">
        <v>267</v>
      </c>
      <c r="D146" s="109"/>
      <c r="E146" s="173">
        <v>164.8</v>
      </c>
      <c r="F146" s="173">
        <f t="shared" si="8"/>
        <v>21.872718826730374</v>
      </c>
      <c r="G146" s="88">
        <v>504.82</v>
      </c>
      <c r="H146" s="123">
        <f t="shared" si="7"/>
        <v>67.00112814387153</v>
      </c>
      <c r="I146" s="123">
        <f t="shared" si="6"/>
        <v>-0.0011281438715258219</v>
      </c>
      <c r="J146" s="120">
        <v>67</v>
      </c>
      <c r="K146" s="123"/>
      <c r="L146" s="123"/>
      <c r="M146" s="123"/>
      <c r="N146" s="123"/>
    </row>
    <row r="147" spans="1:14" ht="27" customHeight="1">
      <c r="A147" s="90"/>
      <c r="B147" s="90">
        <v>3222</v>
      </c>
      <c r="C147" s="90" t="s">
        <v>55</v>
      </c>
      <c r="D147" s="91">
        <v>55254</v>
      </c>
      <c r="E147" s="170">
        <v>164.8</v>
      </c>
      <c r="F147" s="170">
        <f t="shared" si="8"/>
        <v>21.872718826730374</v>
      </c>
      <c r="G147" s="89">
        <v>504.82</v>
      </c>
      <c r="H147" s="83">
        <f t="shared" si="7"/>
        <v>67.00112814387153</v>
      </c>
      <c r="I147" s="123">
        <f t="shared" si="6"/>
        <v>-0.0011281438715258219</v>
      </c>
      <c r="J147" s="124">
        <v>67</v>
      </c>
      <c r="K147" s="83"/>
      <c r="L147" s="83"/>
      <c r="M147" s="83"/>
      <c r="N147" s="83"/>
    </row>
    <row r="148" spans="1:14" s="111" customFormat="1" ht="27" customHeight="1">
      <c r="A148" s="85" t="s">
        <v>246</v>
      </c>
      <c r="B148" s="86" t="s">
        <v>3</v>
      </c>
      <c r="C148" s="85" t="s">
        <v>247</v>
      </c>
      <c r="D148" s="87"/>
      <c r="E148" s="173">
        <v>8738.53</v>
      </c>
      <c r="F148" s="173">
        <f t="shared" si="8"/>
        <v>1159.8022430154622</v>
      </c>
      <c r="G148" s="88">
        <f>SUM(G149,G156)</f>
        <v>13012.09</v>
      </c>
      <c r="H148" s="123">
        <f t="shared" si="7"/>
        <v>1727.0011281438715</v>
      </c>
      <c r="I148" s="123">
        <f t="shared" si="6"/>
        <v>-0.0011281438714831893</v>
      </c>
      <c r="J148" s="120">
        <f>SUM(J149,J156)</f>
        <v>1727</v>
      </c>
      <c r="K148" s="123">
        <f>SUM(K149,K156)</f>
        <v>13012.09</v>
      </c>
      <c r="L148" s="123">
        <f>K148/7.5345</f>
        <v>1727.0011281438715</v>
      </c>
      <c r="M148" s="123">
        <v>13012.09</v>
      </c>
      <c r="N148" s="123">
        <f>M148/7.5345</f>
        <v>1727.0011281438715</v>
      </c>
    </row>
    <row r="149" spans="1:14" s="111" customFormat="1" ht="27" customHeight="1">
      <c r="A149" s="86"/>
      <c r="B149" s="85">
        <v>3</v>
      </c>
      <c r="C149" s="85" t="s">
        <v>159</v>
      </c>
      <c r="D149" s="87"/>
      <c r="E149" s="173">
        <v>4829.77</v>
      </c>
      <c r="F149" s="173">
        <f t="shared" si="8"/>
        <v>641.0206383967085</v>
      </c>
      <c r="G149" s="88">
        <f>SUM(G150)</f>
        <v>7007.09</v>
      </c>
      <c r="H149" s="123">
        <f t="shared" si="7"/>
        <v>930.0006636140421</v>
      </c>
      <c r="I149" s="123">
        <f t="shared" si="6"/>
        <v>-0.0006636140420823722</v>
      </c>
      <c r="J149" s="120">
        <v>930</v>
      </c>
      <c r="K149" s="123">
        <v>7007.09</v>
      </c>
      <c r="L149" s="123">
        <f>K149/7.5345</f>
        <v>930.0006636140421</v>
      </c>
      <c r="M149" s="123">
        <v>7007.09</v>
      </c>
      <c r="N149" s="123">
        <f>M149/7.5345</f>
        <v>930.0006636140421</v>
      </c>
    </row>
    <row r="150" spans="1:14" s="111" customFormat="1" ht="27" customHeight="1">
      <c r="A150" s="86"/>
      <c r="B150" s="85">
        <v>32</v>
      </c>
      <c r="C150" s="85" t="s">
        <v>158</v>
      </c>
      <c r="D150" s="87"/>
      <c r="E150" s="173">
        <v>499</v>
      </c>
      <c r="F150" s="173">
        <f t="shared" si="8"/>
        <v>66.2286813988984</v>
      </c>
      <c r="G150" s="88">
        <f>SUM(G151)</f>
        <v>7007.09</v>
      </c>
      <c r="H150" s="123">
        <f t="shared" si="7"/>
        <v>930.0006636140421</v>
      </c>
      <c r="I150" s="123">
        <f t="shared" si="6"/>
        <v>-0.0006636140420823722</v>
      </c>
      <c r="J150" s="120">
        <v>930</v>
      </c>
      <c r="K150" s="123">
        <v>7007.09</v>
      </c>
      <c r="L150" s="123">
        <f>K150/7.5345</f>
        <v>930.0006636140421</v>
      </c>
      <c r="M150" s="123">
        <v>7007.09</v>
      </c>
      <c r="N150" s="123">
        <f>M150/7.5345</f>
        <v>930.0006636140421</v>
      </c>
    </row>
    <row r="151" spans="1:14" s="111" customFormat="1" ht="27" customHeight="1">
      <c r="A151" s="86"/>
      <c r="B151" s="85">
        <v>322</v>
      </c>
      <c r="C151" s="85" t="s">
        <v>280</v>
      </c>
      <c r="D151" s="87"/>
      <c r="E151" s="173">
        <v>499</v>
      </c>
      <c r="F151" s="173">
        <f t="shared" si="8"/>
        <v>66.2286813988984</v>
      </c>
      <c r="G151" s="93">
        <v>7007.09</v>
      </c>
      <c r="H151" s="123">
        <f t="shared" si="7"/>
        <v>930.0006636140421</v>
      </c>
      <c r="I151" s="123">
        <f t="shared" si="6"/>
        <v>-0.0006636140420823722</v>
      </c>
      <c r="J151" s="120">
        <v>930</v>
      </c>
      <c r="K151" s="123"/>
      <c r="L151" s="123"/>
      <c r="M151" s="123"/>
      <c r="N151" s="123"/>
    </row>
    <row r="152" spans="1:14" ht="27" customHeight="1">
      <c r="A152" s="90"/>
      <c r="B152" s="90">
        <v>3221</v>
      </c>
      <c r="C152" s="90" t="s">
        <v>44</v>
      </c>
      <c r="D152" s="91">
        <v>53082</v>
      </c>
      <c r="E152" s="170">
        <v>499</v>
      </c>
      <c r="F152" s="170">
        <f t="shared" si="8"/>
        <v>66.2286813988984</v>
      </c>
      <c r="G152" s="92">
        <v>7007.09</v>
      </c>
      <c r="H152" s="83">
        <f t="shared" si="7"/>
        <v>930.0006636140421</v>
      </c>
      <c r="I152" s="123">
        <f t="shared" si="6"/>
        <v>-0.0006636140420823722</v>
      </c>
      <c r="J152" s="124">
        <v>930</v>
      </c>
      <c r="K152" s="83"/>
      <c r="L152" s="83"/>
      <c r="M152" s="83"/>
      <c r="N152" s="83"/>
    </row>
    <row r="153" spans="1:14" s="111" customFormat="1" ht="27" customHeight="1">
      <c r="A153" s="85"/>
      <c r="B153" s="85">
        <v>37</v>
      </c>
      <c r="C153" s="85" t="s">
        <v>285</v>
      </c>
      <c r="D153" s="109"/>
      <c r="E153" s="173">
        <v>4330.77</v>
      </c>
      <c r="F153" s="173">
        <f t="shared" si="8"/>
        <v>574.7919569978101</v>
      </c>
      <c r="G153" s="93">
        <v>0</v>
      </c>
      <c r="H153" s="123">
        <v>0</v>
      </c>
      <c r="I153" s="123">
        <f t="shared" si="6"/>
        <v>0</v>
      </c>
      <c r="J153" s="120">
        <v>0</v>
      </c>
      <c r="K153" s="123"/>
      <c r="L153" s="123"/>
      <c r="M153" s="123"/>
      <c r="N153" s="123"/>
    </row>
    <row r="154" spans="1:14" s="111" customFormat="1" ht="27" customHeight="1">
      <c r="A154" s="85"/>
      <c r="B154" s="85">
        <v>372</v>
      </c>
      <c r="C154" s="85" t="s">
        <v>361</v>
      </c>
      <c r="D154" s="109"/>
      <c r="E154" s="173">
        <v>4330.77</v>
      </c>
      <c r="F154" s="173">
        <f t="shared" si="8"/>
        <v>574.7919569978101</v>
      </c>
      <c r="G154" s="93">
        <v>0</v>
      </c>
      <c r="H154" s="123">
        <v>0</v>
      </c>
      <c r="I154" s="123">
        <f t="shared" si="6"/>
        <v>0</v>
      </c>
      <c r="J154" s="120">
        <v>0</v>
      </c>
      <c r="K154" s="123"/>
      <c r="L154" s="123"/>
      <c r="M154" s="123"/>
      <c r="N154" s="123"/>
    </row>
    <row r="155" spans="1:14" ht="27" customHeight="1">
      <c r="A155" s="90"/>
      <c r="B155" s="90">
        <v>3722</v>
      </c>
      <c r="C155" s="90" t="s">
        <v>285</v>
      </c>
      <c r="D155" s="91">
        <v>53082</v>
      </c>
      <c r="E155" s="170">
        <v>4330.77</v>
      </c>
      <c r="F155" s="170">
        <f t="shared" si="8"/>
        <v>574.7919569978101</v>
      </c>
      <c r="G155" s="92">
        <v>0</v>
      </c>
      <c r="H155" s="83">
        <v>0</v>
      </c>
      <c r="I155" s="123">
        <f t="shared" si="6"/>
        <v>0</v>
      </c>
      <c r="J155" s="124">
        <v>0</v>
      </c>
      <c r="K155" s="83"/>
      <c r="L155" s="83"/>
      <c r="M155" s="83"/>
      <c r="N155" s="83"/>
    </row>
    <row r="156" spans="1:14" s="111" customFormat="1" ht="27" customHeight="1">
      <c r="A156" s="86"/>
      <c r="B156" s="85">
        <v>4</v>
      </c>
      <c r="C156" s="85" t="s">
        <v>163</v>
      </c>
      <c r="D156" s="87"/>
      <c r="E156" s="173">
        <v>3908.76</v>
      </c>
      <c r="F156" s="173">
        <f t="shared" si="8"/>
        <v>518.7816046187537</v>
      </c>
      <c r="G156" s="88">
        <v>6005</v>
      </c>
      <c r="H156" s="123">
        <f t="shared" si="7"/>
        <v>797.0004645298294</v>
      </c>
      <c r="I156" s="123">
        <f t="shared" si="6"/>
        <v>-0.0004645298294008171</v>
      </c>
      <c r="J156" s="120">
        <v>797</v>
      </c>
      <c r="K156" s="123">
        <v>6005</v>
      </c>
      <c r="L156" s="123">
        <f aca="true" t="shared" si="9" ref="L156:L162">K156/7.5345</f>
        <v>797.0004645298294</v>
      </c>
      <c r="M156" s="123">
        <v>6005</v>
      </c>
      <c r="N156" s="123">
        <f>M156/7.5345</f>
        <v>797.0004645298294</v>
      </c>
    </row>
    <row r="157" spans="1:14" s="111" customFormat="1" ht="27" customHeight="1">
      <c r="A157" s="86"/>
      <c r="B157" s="85">
        <v>42</v>
      </c>
      <c r="C157" s="85" t="s">
        <v>162</v>
      </c>
      <c r="D157" s="87"/>
      <c r="E157" s="173">
        <v>3908.76</v>
      </c>
      <c r="F157" s="173">
        <f t="shared" si="8"/>
        <v>518.7816046187537</v>
      </c>
      <c r="G157" s="88">
        <v>6005</v>
      </c>
      <c r="H157" s="123">
        <f t="shared" si="7"/>
        <v>797.0004645298294</v>
      </c>
      <c r="I157" s="123">
        <f t="shared" si="6"/>
        <v>-0.0004645298294008171</v>
      </c>
      <c r="J157" s="120">
        <v>797</v>
      </c>
      <c r="K157" s="123">
        <v>6005</v>
      </c>
      <c r="L157" s="123">
        <f t="shared" si="9"/>
        <v>797.0004645298294</v>
      </c>
      <c r="M157" s="123">
        <v>6005</v>
      </c>
      <c r="N157" s="123">
        <f>M157/7.5345</f>
        <v>797.0004645298294</v>
      </c>
    </row>
    <row r="158" spans="1:14" s="111" customFormat="1" ht="27" customHeight="1">
      <c r="A158" s="86"/>
      <c r="B158" s="85" t="s">
        <v>58</v>
      </c>
      <c r="C158" s="85" t="s">
        <v>59</v>
      </c>
      <c r="D158" s="87"/>
      <c r="E158" s="173">
        <v>3908.76</v>
      </c>
      <c r="F158" s="173">
        <f t="shared" si="8"/>
        <v>518.7816046187537</v>
      </c>
      <c r="G158" s="88">
        <v>6005</v>
      </c>
      <c r="H158" s="123">
        <f t="shared" si="7"/>
        <v>797.0004645298294</v>
      </c>
      <c r="I158" s="123">
        <f t="shared" si="6"/>
        <v>-0.0004645298294008171</v>
      </c>
      <c r="J158" s="120">
        <v>797</v>
      </c>
      <c r="K158" s="123"/>
      <c r="L158" s="123">
        <f t="shared" si="9"/>
        <v>0</v>
      </c>
      <c r="M158" s="123"/>
      <c r="N158" s="123"/>
    </row>
    <row r="159" spans="1:14" ht="27" customHeight="1">
      <c r="A159" s="90"/>
      <c r="B159" s="90" t="s">
        <v>60</v>
      </c>
      <c r="C159" s="90" t="s">
        <v>61</v>
      </c>
      <c r="D159" s="91">
        <v>53082</v>
      </c>
      <c r="E159" s="170">
        <v>3908.76</v>
      </c>
      <c r="F159" s="170">
        <f t="shared" si="8"/>
        <v>518.7816046187537</v>
      </c>
      <c r="G159" s="89">
        <v>6005</v>
      </c>
      <c r="H159" s="83">
        <f t="shared" si="7"/>
        <v>797.0004645298294</v>
      </c>
      <c r="I159" s="123">
        <f t="shared" si="6"/>
        <v>-0.0004645298294008171</v>
      </c>
      <c r="J159" s="124">
        <v>797</v>
      </c>
      <c r="K159" s="83"/>
      <c r="L159" s="83">
        <f t="shared" si="9"/>
        <v>0</v>
      </c>
      <c r="M159" s="83"/>
      <c r="N159" s="83"/>
    </row>
    <row r="160" spans="1:14" s="111" customFormat="1" ht="27" customHeight="1">
      <c r="A160" s="85" t="s">
        <v>248</v>
      </c>
      <c r="B160" s="86" t="s">
        <v>3</v>
      </c>
      <c r="C160" s="85" t="s">
        <v>249</v>
      </c>
      <c r="D160" s="87"/>
      <c r="E160" s="173">
        <v>247.19</v>
      </c>
      <c r="F160" s="173">
        <f t="shared" si="8"/>
        <v>32.807751012011416</v>
      </c>
      <c r="G160" s="88">
        <v>0</v>
      </c>
      <c r="H160" s="123">
        <f t="shared" si="7"/>
        <v>0</v>
      </c>
      <c r="I160" s="123">
        <f t="shared" si="6"/>
        <v>0</v>
      </c>
      <c r="J160" s="120">
        <v>0</v>
      </c>
      <c r="K160" s="123">
        <v>0</v>
      </c>
      <c r="L160" s="123">
        <f t="shared" si="9"/>
        <v>0</v>
      </c>
      <c r="M160" s="123">
        <v>0</v>
      </c>
      <c r="N160" s="123">
        <f>M160/7.5345</f>
        <v>0</v>
      </c>
    </row>
    <row r="161" spans="1:14" s="111" customFormat="1" ht="27" customHeight="1">
      <c r="A161" s="86"/>
      <c r="B161" s="85">
        <v>3</v>
      </c>
      <c r="C161" s="85" t="s">
        <v>159</v>
      </c>
      <c r="D161" s="87"/>
      <c r="E161" s="173">
        <v>247.19</v>
      </c>
      <c r="F161" s="173">
        <f t="shared" si="8"/>
        <v>32.807751012011416</v>
      </c>
      <c r="G161" s="88">
        <v>0</v>
      </c>
      <c r="H161" s="123">
        <f t="shared" si="7"/>
        <v>0</v>
      </c>
      <c r="I161" s="123">
        <f t="shared" si="6"/>
        <v>0</v>
      </c>
      <c r="J161" s="120">
        <v>0</v>
      </c>
      <c r="K161" s="123">
        <v>0</v>
      </c>
      <c r="L161" s="123">
        <f t="shared" si="9"/>
        <v>0</v>
      </c>
      <c r="M161" s="123">
        <v>0</v>
      </c>
      <c r="N161" s="123">
        <f>M161/7.5345</f>
        <v>0</v>
      </c>
    </row>
    <row r="162" spans="1:14" s="111" customFormat="1" ht="27" customHeight="1">
      <c r="A162" s="86"/>
      <c r="B162" s="85">
        <v>32</v>
      </c>
      <c r="C162" s="85" t="s">
        <v>158</v>
      </c>
      <c r="D162" s="87"/>
      <c r="E162" s="173">
        <v>0</v>
      </c>
      <c r="F162" s="173">
        <f t="shared" si="8"/>
        <v>0</v>
      </c>
      <c r="G162" s="88">
        <v>0</v>
      </c>
      <c r="H162" s="123">
        <f t="shared" si="7"/>
        <v>0</v>
      </c>
      <c r="I162" s="123">
        <f t="shared" si="6"/>
        <v>0</v>
      </c>
      <c r="J162" s="120">
        <v>0</v>
      </c>
      <c r="K162" s="123">
        <v>0</v>
      </c>
      <c r="L162" s="123">
        <f t="shared" si="9"/>
        <v>0</v>
      </c>
      <c r="M162" s="123">
        <v>0</v>
      </c>
      <c r="N162" s="123">
        <f>M162/7.5345</f>
        <v>0</v>
      </c>
    </row>
    <row r="163" spans="1:14" s="111" customFormat="1" ht="27" customHeight="1">
      <c r="A163" s="86"/>
      <c r="B163" s="85">
        <v>322</v>
      </c>
      <c r="C163" s="85" t="s">
        <v>267</v>
      </c>
      <c r="D163" s="87"/>
      <c r="E163" s="173">
        <v>0</v>
      </c>
      <c r="F163" s="173">
        <f t="shared" si="8"/>
        <v>0</v>
      </c>
      <c r="G163" s="88">
        <v>0</v>
      </c>
      <c r="H163" s="123">
        <f t="shared" si="7"/>
        <v>0</v>
      </c>
      <c r="I163" s="123">
        <f t="shared" si="6"/>
        <v>0</v>
      </c>
      <c r="J163" s="120">
        <v>0</v>
      </c>
      <c r="K163" s="123"/>
      <c r="L163" s="123"/>
      <c r="M163" s="123"/>
      <c r="N163" s="123"/>
    </row>
    <row r="164" spans="1:14" ht="27" customHeight="1">
      <c r="A164" s="112"/>
      <c r="B164" s="90">
        <v>3221</v>
      </c>
      <c r="C164" s="90" t="s">
        <v>44</v>
      </c>
      <c r="D164" s="91">
        <v>62300</v>
      </c>
      <c r="E164" s="170">
        <v>247.19</v>
      </c>
      <c r="F164" s="170">
        <f t="shared" si="8"/>
        <v>32.807751012011416</v>
      </c>
      <c r="G164" s="89">
        <v>0</v>
      </c>
      <c r="H164" s="83">
        <v>0</v>
      </c>
      <c r="I164" s="123">
        <f t="shared" si="6"/>
        <v>0</v>
      </c>
      <c r="J164" s="124">
        <v>0</v>
      </c>
      <c r="K164" s="83"/>
      <c r="L164" s="83"/>
      <c r="M164" s="83"/>
      <c r="N164" s="83"/>
    </row>
    <row r="165" spans="1:14" ht="27" customHeight="1">
      <c r="A165" s="90"/>
      <c r="B165" s="90">
        <v>3225</v>
      </c>
      <c r="C165" s="90" t="s">
        <v>48</v>
      </c>
      <c r="D165" s="91">
        <v>62300</v>
      </c>
      <c r="E165" s="170">
        <v>0</v>
      </c>
      <c r="F165" s="170">
        <f t="shared" si="8"/>
        <v>0</v>
      </c>
      <c r="G165" s="88">
        <v>0</v>
      </c>
      <c r="H165" s="83">
        <f t="shared" si="7"/>
        <v>0</v>
      </c>
      <c r="I165" s="123">
        <f t="shared" si="6"/>
        <v>0</v>
      </c>
      <c r="J165" s="124">
        <v>0</v>
      </c>
      <c r="K165" s="83"/>
      <c r="L165" s="83"/>
      <c r="M165" s="83"/>
      <c r="N165" s="83"/>
    </row>
    <row r="166" spans="1:14" s="111" customFormat="1" ht="27" customHeight="1">
      <c r="A166" s="86"/>
      <c r="B166" s="85" t="s">
        <v>10</v>
      </c>
      <c r="C166" s="85" t="s">
        <v>11</v>
      </c>
      <c r="D166" s="87"/>
      <c r="E166" s="173">
        <v>0</v>
      </c>
      <c r="F166" s="173">
        <f t="shared" si="8"/>
        <v>0</v>
      </c>
      <c r="G166" s="88">
        <v>0</v>
      </c>
      <c r="H166" s="123">
        <f t="shared" si="7"/>
        <v>0</v>
      </c>
      <c r="I166" s="123">
        <f t="shared" si="6"/>
        <v>0</v>
      </c>
      <c r="J166" s="120">
        <v>0</v>
      </c>
      <c r="K166" s="123"/>
      <c r="L166" s="123"/>
      <c r="M166" s="123"/>
      <c r="N166" s="123"/>
    </row>
    <row r="167" spans="1:14" ht="27" customHeight="1">
      <c r="A167" s="90"/>
      <c r="B167" s="90" t="s">
        <v>16</v>
      </c>
      <c r="C167" s="90" t="s">
        <v>27</v>
      </c>
      <c r="D167" s="91">
        <v>62300</v>
      </c>
      <c r="E167" s="170">
        <v>0</v>
      </c>
      <c r="F167" s="170">
        <f t="shared" si="8"/>
        <v>0</v>
      </c>
      <c r="G167" s="89">
        <v>0</v>
      </c>
      <c r="H167" s="83">
        <f t="shared" si="7"/>
        <v>0</v>
      </c>
      <c r="I167" s="123">
        <f t="shared" si="6"/>
        <v>0</v>
      </c>
      <c r="J167" s="124">
        <v>0</v>
      </c>
      <c r="K167" s="83"/>
      <c r="L167" s="83"/>
      <c r="M167" s="83"/>
      <c r="N167" s="83"/>
    </row>
    <row r="168" spans="1:14" s="111" customFormat="1" ht="27" customHeight="1">
      <c r="A168" s="85" t="s">
        <v>322</v>
      </c>
      <c r="B168" s="85" t="s">
        <v>3</v>
      </c>
      <c r="C168" s="85" t="s">
        <v>323</v>
      </c>
      <c r="D168" s="109"/>
      <c r="E168" s="173">
        <v>468</v>
      </c>
      <c r="F168" s="173">
        <f t="shared" si="8"/>
        <v>62.11427433804499</v>
      </c>
      <c r="G168" s="88">
        <v>0</v>
      </c>
      <c r="H168" s="123">
        <f t="shared" si="7"/>
        <v>0</v>
      </c>
      <c r="I168" s="123">
        <f t="shared" si="6"/>
        <v>269.69</v>
      </c>
      <c r="J168" s="120">
        <v>269.69</v>
      </c>
      <c r="K168" s="123"/>
      <c r="L168" s="123"/>
      <c r="M168" s="123"/>
      <c r="N168" s="123"/>
    </row>
    <row r="169" spans="1:14" s="111" customFormat="1" ht="27" customHeight="1">
      <c r="A169" s="85"/>
      <c r="B169" s="85">
        <v>3</v>
      </c>
      <c r="C169" s="85" t="s">
        <v>159</v>
      </c>
      <c r="D169" s="109"/>
      <c r="E169" s="173">
        <v>468</v>
      </c>
      <c r="F169" s="173">
        <f t="shared" si="8"/>
        <v>62.11427433804499</v>
      </c>
      <c r="G169" s="88">
        <v>0</v>
      </c>
      <c r="H169" s="123">
        <f t="shared" si="7"/>
        <v>0</v>
      </c>
      <c r="I169" s="123">
        <f t="shared" si="6"/>
        <v>269.69</v>
      </c>
      <c r="J169" s="120">
        <f>SUM(J170)</f>
        <v>269.69</v>
      </c>
      <c r="K169" s="123"/>
      <c r="L169" s="123"/>
      <c r="M169" s="123"/>
      <c r="N169" s="123"/>
    </row>
    <row r="170" spans="1:14" s="111" customFormat="1" ht="27" customHeight="1">
      <c r="A170" s="85"/>
      <c r="B170" s="85">
        <v>32</v>
      </c>
      <c r="C170" s="85" t="s">
        <v>158</v>
      </c>
      <c r="D170" s="109"/>
      <c r="E170" s="173">
        <v>468</v>
      </c>
      <c r="F170" s="173">
        <f t="shared" si="8"/>
        <v>62.11427433804499</v>
      </c>
      <c r="G170" s="88">
        <v>0</v>
      </c>
      <c r="H170" s="123">
        <f t="shared" si="7"/>
        <v>0</v>
      </c>
      <c r="I170" s="123">
        <f t="shared" si="6"/>
        <v>269.69</v>
      </c>
      <c r="J170" s="120">
        <f>SUM(J173,J175)</f>
        <v>269.69</v>
      </c>
      <c r="K170" s="123"/>
      <c r="L170" s="123"/>
      <c r="M170" s="123"/>
      <c r="N170" s="123"/>
    </row>
    <row r="171" spans="1:14" s="111" customFormat="1" ht="27" customHeight="1">
      <c r="A171" s="85"/>
      <c r="B171" s="85">
        <v>321</v>
      </c>
      <c r="C171" s="85" t="s">
        <v>6</v>
      </c>
      <c r="D171" s="109"/>
      <c r="E171" s="173">
        <v>468</v>
      </c>
      <c r="F171" s="173">
        <f t="shared" si="8"/>
        <v>62.11427433804499</v>
      </c>
      <c r="G171" s="88">
        <v>0</v>
      </c>
      <c r="H171" s="123">
        <f t="shared" si="7"/>
        <v>0</v>
      </c>
      <c r="I171" s="123">
        <f t="shared" si="6"/>
        <v>0</v>
      </c>
      <c r="J171" s="120">
        <v>0</v>
      </c>
      <c r="K171" s="123"/>
      <c r="L171" s="123"/>
      <c r="M171" s="123"/>
      <c r="N171" s="123"/>
    </row>
    <row r="172" spans="1:14" s="111" customFormat="1" ht="27" customHeight="1">
      <c r="A172" s="85"/>
      <c r="B172" s="85">
        <v>3211</v>
      </c>
      <c r="C172" s="85" t="s">
        <v>9</v>
      </c>
      <c r="D172" s="109"/>
      <c r="E172" s="170">
        <v>468</v>
      </c>
      <c r="F172" s="170">
        <f t="shared" si="8"/>
        <v>62.11427433804499</v>
      </c>
      <c r="G172" s="88">
        <v>0</v>
      </c>
      <c r="H172" s="123">
        <f t="shared" si="7"/>
        <v>0</v>
      </c>
      <c r="I172" s="123">
        <f t="shared" si="6"/>
        <v>0</v>
      </c>
      <c r="J172" s="120">
        <v>0</v>
      </c>
      <c r="K172" s="123"/>
      <c r="L172" s="123"/>
      <c r="M172" s="123"/>
      <c r="N172" s="123"/>
    </row>
    <row r="173" spans="1:14" s="111" customFormat="1" ht="27" customHeight="1">
      <c r="A173" s="85"/>
      <c r="B173" s="85">
        <v>322</v>
      </c>
      <c r="C173" s="85" t="s">
        <v>324</v>
      </c>
      <c r="D173" s="109"/>
      <c r="E173" s="173">
        <v>0</v>
      </c>
      <c r="F173" s="173">
        <f t="shared" si="8"/>
        <v>0</v>
      </c>
      <c r="G173" s="88">
        <v>0</v>
      </c>
      <c r="H173" s="123">
        <f t="shared" si="7"/>
        <v>0</v>
      </c>
      <c r="I173" s="123">
        <f t="shared" si="6"/>
        <v>41.36</v>
      </c>
      <c r="J173" s="120">
        <v>41.36</v>
      </c>
      <c r="K173" s="123"/>
      <c r="L173" s="123"/>
      <c r="M173" s="123"/>
      <c r="N173" s="123"/>
    </row>
    <row r="174" spans="1:14" ht="27" customHeight="1">
      <c r="A174" s="90"/>
      <c r="B174" s="90">
        <v>3221</v>
      </c>
      <c r="C174" s="90" t="s">
        <v>44</v>
      </c>
      <c r="D174" s="91">
        <v>53082</v>
      </c>
      <c r="E174" s="170">
        <v>0</v>
      </c>
      <c r="F174" s="170">
        <f t="shared" si="8"/>
        <v>0</v>
      </c>
      <c r="G174" s="89">
        <v>0</v>
      </c>
      <c r="H174" s="83">
        <f t="shared" si="7"/>
        <v>0</v>
      </c>
      <c r="I174" s="123">
        <f t="shared" si="6"/>
        <v>41.36</v>
      </c>
      <c r="J174" s="124">
        <v>41.36</v>
      </c>
      <c r="K174" s="83"/>
      <c r="L174" s="83"/>
      <c r="M174" s="83"/>
      <c r="N174" s="83"/>
    </row>
    <row r="175" spans="1:14" s="111" customFormat="1" ht="27" customHeight="1">
      <c r="A175" s="85"/>
      <c r="B175" s="85">
        <v>323</v>
      </c>
      <c r="C175" s="85" t="s">
        <v>15</v>
      </c>
      <c r="D175" s="109"/>
      <c r="E175" s="173">
        <v>0</v>
      </c>
      <c r="F175" s="173">
        <f t="shared" si="8"/>
        <v>0</v>
      </c>
      <c r="G175" s="88">
        <v>0</v>
      </c>
      <c r="H175" s="123">
        <f t="shared" si="7"/>
        <v>0</v>
      </c>
      <c r="I175" s="123">
        <f t="shared" si="6"/>
        <v>228.32999999999998</v>
      </c>
      <c r="J175" s="120">
        <f>SUM(J176:J177)</f>
        <v>228.32999999999998</v>
      </c>
      <c r="K175" s="123"/>
      <c r="L175" s="123"/>
      <c r="M175" s="123"/>
      <c r="N175" s="123"/>
    </row>
    <row r="176" spans="1:14" ht="27" customHeight="1">
      <c r="A176" s="90"/>
      <c r="B176" s="90">
        <v>3237</v>
      </c>
      <c r="C176" s="90" t="s">
        <v>18</v>
      </c>
      <c r="D176" s="91">
        <v>53082</v>
      </c>
      <c r="E176" s="170">
        <v>0</v>
      </c>
      <c r="F176" s="170">
        <f t="shared" si="8"/>
        <v>0</v>
      </c>
      <c r="G176" s="89">
        <v>0</v>
      </c>
      <c r="H176" s="83">
        <f t="shared" si="7"/>
        <v>0</v>
      </c>
      <c r="I176" s="123">
        <f t="shared" si="6"/>
        <v>137.09</v>
      </c>
      <c r="J176" s="124">
        <v>137.09</v>
      </c>
      <c r="K176" s="83"/>
      <c r="L176" s="83"/>
      <c r="M176" s="83"/>
      <c r="N176" s="83"/>
    </row>
    <row r="177" spans="1:14" ht="27" customHeight="1">
      <c r="A177" s="90"/>
      <c r="B177" s="90">
        <v>3239</v>
      </c>
      <c r="C177" s="90" t="s">
        <v>20</v>
      </c>
      <c r="D177" s="91">
        <v>53082</v>
      </c>
      <c r="E177" s="170">
        <v>0</v>
      </c>
      <c r="F177" s="170">
        <f t="shared" si="8"/>
        <v>0</v>
      </c>
      <c r="G177" s="89">
        <v>0</v>
      </c>
      <c r="H177" s="83">
        <f t="shared" si="7"/>
        <v>0</v>
      </c>
      <c r="I177" s="123">
        <f t="shared" si="6"/>
        <v>91.24</v>
      </c>
      <c r="J177" s="124">
        <v>91.24</v>
      </c>
      <c r="K177" s="83"/>
      <c r="L177" s="83"/>
      <c r="M177" s="83"/>
      <c r="N177" s="83"/>
    </row>
    <row r="178" spans="1:14" s="111" customFormat="1" ht="27" customHeight="1">
      <c r="A178" s="85" t="s">
        <v>281</v>
      </c>
      <c r="B178" s="86" t="s">
        <v>3</v>
      </c>
      <c r="C178" s="85" t="s">
        <v>282</v>
      </c>
      <c r="D178" s="87"/>
      <c r="E178" s="173">
        <v>0</v>
      </c>
      <c r="F178" s="173">
        <f t="shared" si="8"/>
        <v>0</v>
      </c>
      <c r="G178" s="88">
        <v>3013.8</v>
      </c>
      <c r="H178" s="123">
        <f t="shared" si="7"/>
        <v>400</v>
      </c>
      <c r="I178" s="123">
        <f t="shared" si="6"/>
        <v>300</v>
      </c>
      <c r="J178" s="120">
        <v>700</v>
      </c>
      <c r="K178" s="123">
        <v>3013.8</v>
      </c>
      <c r="L178" s="123">
        <f>K178/7.5345</f>
        <v>400</v>
      </c>
      <c r="M178" s="123">
        <v>3013.8</v>
      </c>
      <c r="N178" s="123">
        <f>M178/7.5345</f>
        <v>400</v>
      </c>
    </row>
    <row r="179" spans="1:14" s="111" customFormat="1" ht="27" customHeight="1">
      <c r="A179" s="86"/>
      <c r="B179" s="85">
        <v>3</v>
      </c>
      <c r="C179" s="85" t="s">
        <v>159</v>
      </c>
      <c r="D179" s="87"/>
      <c r="E179" s="173">
        <v>0</v>
      </c>
      <c r="F179" s="173">
        <f t="shared" si="8"/>
        <v>0</v>
      </c>
      <c r="G179" s="88">
        <v>3013.8</v>
      </c>
      <c r="H179" s="123">
        <f t="shared" si="7"/>
        <v>400</v>
      </c>
      <c r="I179" s="123">
        <f t="shared" si="6"/>
        <v>300</v>
      </c>
      <c r="J179" s="120">
        <v>700</v>
      </c>
      <c r="K179" s="123">
        <v>3013.8</v>
      </c>
      <c r="L179" s="123">
        <f>K179/7.5345</f>
        <v>400</v>
      </c>
      <c r="M179" s="123">
        <v>3013.8</v>
      </c>
      <c r="N179" s="123">
        <f>M179/7.5345</f>
        <v>400</v>
      </c>
    </row>
    <row r="180" spans="1:14" s="111" customFormat="1" ht="27" customHeight="1">
      <c r="A180" s="86"/>
      <c r="B180" s="85">
        <v>32</v>
      </c>
      <c r="C180" s="85" t="s">
        <v>158</v>
      </c>
      <c r="D180" s="87"/>
      <c r="E180" s="173">
        <v>0</v>
      </c>
      <c r="F180" s="173">
        <f t="shared" si="8"/>
        <v>0</v>
      </c>
      <c r="G180" s="88">
        <v>3013.8</v>
      </c>
      <c r="H180" s="123">
        <f t="shared" si="7"/>
        <v>400</v>
      </c>
      <c r="I180" s="123">
        <f t="shared" si="6"/>
        <v>300</v>
      </c>
      <c r="J180" s="120">
        <f>SUM(J181,J183,J185)</f>
        <v>700</v>
      </c>
      <c r="K180" s="123">
        <v>3013.8</v>
      </c>
      <c r="L180" s="123">
        <f>K180/7.5345</f>
        <v>400</v>
      </c>
      <c r="M180" s="123">
        <v>3013.8</v>
      </c>
      <c r="N180" s="123">
        <f>M180/7.5345</f>
        <v>400</v>
      </c>
    </row>
    <row r="181" spans="1:14" s="111" customFormat="1" ht="27" customHeight="1">
      <c r="A181" s="86"/>
      <c r="B181" s="85">
        <v>321</v>
      </c>
      <c r="C181" s="85" t="s">
        <v>6</v>
      </c>
      <c r="D181" s="87"/>
      <c r="E181" s="173">
        <v>0</v>
      </c>
      <c r="F181" s="173">
        <f t="shared" si="8"/>
        <v>0</v>
      </c>
      <c r="G181" s="88">
        <v>0</v>
      </c>
      <c r="H181" s="123">
        <f t="shared" si="7"/>
        <v>0</v>
      </c>
      <c r="I181" s="123">
        <f t="shared" si="6"/>
        <v>100</v>
      </c>
      <c r="J181" s="120">
        <v>100</v>
      </c>
      <c r="K181" s="123"/>
      <c r="L181" s="123"/>
      <c r="M181" s="123"/>
      <c r="N181" s="123"/>
    </row>
    <row r="182" spans="1:14" ht="27" customHeight="1">
      <c r="A182" s="112"/>
      <c r="B182" s="90">
        <v>3211</v>
      </c>
      <c r="C182" s="90" t="s">
        <v>9</v>
      </c>
      <c r="D182" s="91">
        <v>58300</v>
      </c>
      <c r="E182" s="170">
        <v>0</v>
      </c>
      <c r="F182" s="170">
        <f t="shared" si="8"/>
        <v>0</v>
      </c>
      <c r="G182" s="89">
        <v>0</v>
      </c>
      <c r="H182" s="83">
        <f t="shared" si="7"/>
        <v>0</v>
      </c>
      <c r="I182" s="123">
        <f t="shared" si="6"/>
        <v>100</v>
      </c>
      <c r="J182" s="124">
        <v>100</v>
      </c>
      <c r="K182" s="83"/>
      <c r="L182" s="83"/>
      <c r="M182" s="83"/>
      <c r="N182" s="83"/>
    </row>
    <row r="183" spans="1:14" s="111" customFormat="1" ht="27" customHeight="1">
      <c r="A183" s="86"/>
      <c r="B183" s="85">
        <v>323</v>
      </c>
      <c r="C183" s="85" t="s">
        <v>15</v>
      </c>
      <c r="D183" s="109"/>
      <c r="E183" s="173">
        <v>0</v>
      </c>
      <c r="F183" s="173">
        <f t="shared" si="8"/>
        <v>0</v>
      </c>
      <c r="G183" s="88">
        <v>0</v>
      </c>
      <c r="H183" s="123">
        <f t="shared" si="7"/>
        <v>0</v>
      </c>
      <c r="I183" s="123">
        <f t="shared" si="6"/>
        <v>550</v>
      </c>
      <c r="J183" s="120">
        <v>550</v>
      </c>
      <c r="K183" s="123"/>
      <c r="L183" s="123"/>
      <c r="M183" s="123"/>
      <c r="N183" s="123"/>
    </row>
    <row r="184" spans="1:14" ht="27" customHeight="1">
      <c r="A184" s="112"/>
      <c r="B184" s="90">
        <v>3231</v>
      </c>
      <c r="C184" s="90" t="s">
        <v>50</v>
      </c>
      <c r="D184" s="91">
        <v>58300</v>
      </c>
      <c r="E184" s="170">
        <v>0</v>
      </c>
      <c r="F184" s="170">
        <f t="shared" si="8"/>
        <v>0</v>
      </c>
      <c r="G184" s="89">
        <v>0</v>
      </c>
      <c r="H184" s="83">
        <f t="shared" si="7"/>
        <v>0</v>
      </c>
      <c r="I184" s="123">
        <f t="shared" si="6"/>
        <v>550</v>
      </c>
      <c r="J184" s="124">
        <v>550</v>
      </c>
      <c r="K184" s="83"/>
      <c r="L184" s="83"/>
      <c r="M184" s="83"/>
      <c r="N184" s="83"/>
    </row>
    <row r="185" spans="1:14" s="111" customFormat="1" ht="27" customHeight="1">
      <c r="A185" s="86"/>
      <c r="B185" s="85">
        <v>329</v>
      </c>
      <c r="C185" s="85" t="s">
        <v>27</v>
      </c>
      <c r="D185" s="87"/>
      <c r="E185" s="173">
        <v>0</v>
      </c>
      <c r="F185" s="173">
        <f t="shared" si="8"/>
        <v>0</v>
      </c>
      <c r="G185" s="93">
        <v>3013.8</v>
      </c>
      <c r="H185" s="123">
        <f t="shared" si="7"/>
        <v>400</v>
      </c>
      <c r="I185" s="123">
        <f t="shared" si="6"/>
        <v>-350</v>
      </c>
      <c r="J185" s="120">
        <v>50</v>
      </c>
      <c r="K185" s="123"/>
      <c r="L185" s="123"/>
      <c r="M185" s="123"/>
      <c r="N185" s="123"/>
    </row>
    <row r="186" spans="1:14" ht="27" customHeight="1">
      <c r="A186" s="90"/>
      <c r="B186" s="90">
        <v>3299</v>
      </c>
      <c r="C186" s="90" t="s">
        <v>27</v>
      </c>
      <c r="D186" s="91">
        <v>58300</v>
      </c>
      <c r="E186" s="170">
        <v>0</v>
      </c>
      <c r="F186" s="170">
        <f t="shared" si="8"/>
        <v>0</v>
      </c>
      <c r="G186" s="92">
        <v>3013.8</v>
      </c>
      <c r="H186" s="83">
        <f t="shared" si="7"/>
        <v>400</v>
      </c>
      <c r="I186" s="123">
        <f t="shared" si="6"/>
        <v>-350</v>
      </c>
      <c r="J186" s="124">
        <v>50</v>
      </c>
      <c r="K186" s="83"/>
      <c r="L186" s="83"/>
      <c r="M186" s="83"/>
      <c r="N186" s="83"/>
    </row>
    <row r="187" spans="1:14" s="111" customFormat="1" ht="27" customHeight="1">
      <c r="A187" s="85" t="s">
        <v>325</v>
      </c>
      <c r="B187" s="85" t="s">
        <v>3</v>
      </c>
      <c r="C187" s="85" t="s">
        <v>326</v>
      </c>
      <c r="D187" s="109"/>
      <c r="E187" s="173">
        <v>0</v>
      </c>
      <c r="F187" s="173">
        <f t="shared" si="8"/>
        <v>0</v>
      </c>
      <c r="G187" s="93">
        <v>0</v>
      </c>
      <c r="H187" s="123">
        <v>0</v>
      </c>
      <c r="I187" s="123">
        <f t="shared" si="6"/>
        <v>200</v>
      </c>
      <c r="J187" s="120">
        <v>200</v>
      </c>
      <c r="K187" s="123"/>
      <c r="L187" s="123"/>
      <c r="M187" s="123"/>
      <c r="N187" s="123"/>
    </row>
    <row r="188" spans="1:14" s="111" customFormat="1" ht="27" customHeight="1">
      <c r="A188" s="85"/>
      <c r="B188" s="85">
        <v>3</v>
      </c>
      <c r="C188" s="85" t="s">
        <v>159</v>
      </c>
      <c r="D188" s="109"/>
      <c r="E188" s="173">
        <v>0</v>
      </c>
      <c r="F188" s="173">
        <f t="shared" si="8"/>
        <v>0</v>
      </c>
      <c r="G188" s="93">
        <v>0</v>
      </c>
      <c r="H188" s="123">
        <v>0</v>
      </c>
      <c r="I188" s="123">
        <f t="shared" si="6"/>
        <v>200</v>
      </c>
      <c r="J188" s="120">
        <v>200</v>
      </c>
      <c r="K188" s="123"/>
      <c r="L188" s="123"/>
      <c r="M188" s="123"/>
      <c r="N188" s="123"/>
    </row>
    <row r="189" spans="1:14" s="111" customFormat="1" ht="27" customHeight="1">
      <c r="A189" s="85"/>
      <c r="B189" s="85">
        <v>32</v>
      </c>
      <c r="C189" s="85" t="s">
        <v>158</v>
      </c>
      <c r="D189" s="109"/>
      <c r="E189" s="173">
        <v>0</v>
      </c>
      <c r="F189" s="173">
        <f t="shared" si="8"/>
        <v>0</v>
      </c>
      <c r="G189" s="93">
        <v>0</v>
      </c>
      <c r="H189" s="123">
        <v>0</v>
      </c>
      <c r="I189" s="123">
        <f t="shared" si="6"/>
        <v>200</v>
      </c>
      <c r="J189" s="120">
        <v>200</v>
      </c>
      <c r="K189" s="123"/>
      <c r="L189" s="123"/>
      <c r="M189" s="123"/>
      <c r="N189" s="123"/>
    </row>
    <row r="190" spans="1:14" s="111" customFormat="1" ht="27" customHeight="1">
      <c r="A190" s="85"/>
      <c r="B190" s="85">
        <v>322</v>
      </c>
      <c r="C190" s="85" t="s">
        <v>267</v>
      </c>
      <c r="D190" s="109"/>
      <c r="E190" s="173">
        <v>0</v>
      </c>
      <c r="F190" s="173">
        <f t="shared" si="8"/>
        <v>0</v>
      </c>
      <c r="G190" s="93">
        <v>0</v>
      </c>
      <c r="H190" s="123">
        <v>0</v>
      </c>
      <c r="I190" s="123">
        <f t="shared" si="6"/>
        <v>200</v>
      </c>
      <c r="J190" s="120">
        <v>200</v>
      </c>
      <c r="K190" s="123"/>
      <c r="L190" s="123"/>
      <c r="M190" s="123"/>
      <c r="N190" s="123"/>
    </row>
    <row r="191" spans="1:14" ht="27" customHeight="1">
      <c r="A191" s="90"/>
      <c r="B191" s="90">
        <v>3221</v>
      </c>
      <c r="C191" s="90" t="s">
        <v>44</v>
      </c>
      <c r="D191" s="91">
        <v>58800</v>
      </c>
      <c r="E191" s="170">
        <v>0</v>
      </c>
      <c r="F191" s="170">
        <f t="shared" si="8"/>
        <v>0</v>
      </c>
      <c r="G191" s="92">
        <v>0</v>
      </c>
      <c r="H191" s="83">
        <v>0</v>
      </c>
      <c r="I191" s="123">
        <f t="shared" si="6"/>
        <v>200</v>
      </c>
      <c r="J191" s="124">
        <v>200</v>
      </c>
      <c r="K191" s="83"/>
      <c r="L191" s="83"/>
      <c r="M191" s="83"/>
      <c r="N191" s="83"/>
    </row>
    <row r="192" spans="1:14" s="111" customFormat="1" ht="27" customHeight="1">
      <c r="A192" s="85" t="s">
        <v>283</v>
      </c>
      <c r="B192" s="86" t="s">
        <v>3</v>
      </c>
      <c r="C192" s="85" t="s">
        <v>284</v>
      </c>
      <c r="D192" s="87"/>
      <c r="E192" s="173">
        <v>151640.15</v>
      </c>
      <c r="F192" s="173">
        <f t="shared" si="8"/>
        <v>20126.106576415154</v>
      </c>
      <c r="G192" s="88">
        <f>SUM(G193)</f>
        <v>147194</v>
      </c>
      <c r="H192" s="123">
        <f t="shared" si="7"/>
        <v>19536.001061782466</v>
      </c>
      <c r="I192" s="123">
        <f t="shared" si="6"/>
        <v>12463.998938217534</v>
      </c>
      <c r="J192" s="120">
        <f>SUM(J193)</f>
        <v>32000</v>
      </c>
      <c r="K192" s="123">
        <f>SUM(K193)</f>
        <v>147194</v>
      </c>
      <c r="L192" s="123">
        <f>K192/7.5345</f>
        <v>19536.001061782466</v>
      </c>
      <c r="M192" s="123">
        <v>147194</v>
      </c>
      <c r="N192" s="123">
        <f>M192/7.5345</f>
        <v>19536.001061782466</v>
      </c>
    </row>
    <row r="193" spans="1:14" s="111" customFormat="1" ht="27" customHeight="1">
      <c r="A193" s="86"/>
      <c r="B193" s="85">
        <v>3</v>
      </c>
      <c r="C193" s="85" t="s">
        <v>159</v>
      </c>
      <c r="D193" s="87"/>
      <c r="E193" s="173">
        <v>151640.15</v>
      </c>
      <c r="F193" s="173">
        <f t="shared" si="8"/>
        <v>20126.106576415154</v>
      </c>
      <c r="G193" s="88">
        <f>SUM(G194,G200)</f>
        <v>147194</v>
      </c>
      <c r="H193" s="123">
        <f t="shared" si="7"/>
        <v>19536.001061782466</v>
      </c>
      <c r="I193" s="123">
        <f t="shared" si="6"/>
        <v>12463.998938217534</v>
      </c>
      <c r="J193" s="120">
        <f>SUM(J194,J200)</f>
        <v>32000</v>
      </c>
      <c r="K193" s="123">
        <f>SUM(K194,K200)</f>
        <v>147194</v>
      </c>
      <c r="L193" s="123">
        <f>K193/7.5345</f>
        <v>19536.001061782466</v>
      </c>
      <c r="M193" s="123">
        <v>147194</v>
      </c>
      <c r="N193" s="123">
        <f>M193/7.5345</f>
        <v>19536.001061782466</v>
      </c>
    </row>
    <row r="194" spans="1:14" s="111" customFormat="1" ht="27" customHeight="1">
      <c r="A194" s="86"/>
      <c r="B194" s="85">
        <v>32</v>
      </c>
      <c r="C194" s="85" t="s">
        <v>158</v>
      </c>
      <c r="D194" s="87"/>
      <c r="E194" s="173">
        <v>43261.1</v>
      </c>
      <c r="F194" s="173">
        <f t="shared" si="8"/>
        <v>5741.734687105979</v>
      </c>
      <c r="G194" s="88">
        <f>SUM(G195,G198)</f>
        <v>53012.75</v>
      </c>
      <c r="H194" s="123">
        <f t="shared" si="7"/>
        <v>7036.001061782467</v>
      </c>
      <c r="I194" s="123">
        <f t="shared" si="6"/>
        <v>5263.998938217533</v>
      </c>
      <c r="J194" s="120">
        <f>SUM(J195,J198)</f>
        <v>12300</v>
      </c>
      <c r="K194" s="123">
        <v>53012.75</v>
      </c>
      <c r="L194" s="123">
        <f>K194/7.5345</f>
        <v>7036.001061782467</v>
      </c>
      <c r="M194" s="123">
        <v>53012.75</v>
      </c>
      <c r="N194" s="123">
        <f>M194/7.5345</f>
        <v>7036.001061782467</v>
      </c>
    </row>
    <row r="195" spans="1:14" s="111" customFormat="1" ht="27" customHeight="1">
      <c r="A195" s="86"/>
      <c r="B195" s="85" t="s">
        <v>34</v>
      </c>
      <c r="C195" s="85" t="s">
        <v>267</v>
      </c>
      <c r="D195" s="87"/>
      <c r="E195" s="173">
        <v>2858</v>
      </c>
      <c r="F195" s="173">
        <f t="shared" si="8"/>
        <v>379.32178644900125</v>
      </c>
      <c r="G195" s="93">
        <f>SUM(G196:G197)</f>
        <v>3013.8</v>
      </c>
      <c r="H195" s="123">
        <f t="shared" si="7"/>
        <v>400</v>
      </c>
      <c r="I195" s="123">
        <f t="shared" si="6"/>
        <v>-118.63999999999999</v>
      </c>
      <c r="J195" s="120">
        <f>SUM(J196:J197)</f>
        <v>281.36</v>
      </c>
      <c r="K195" s="123"/>
      <c r="L195" s="123"/>
      <c r="M195" s="123"/>
      <c r="N195" s="123"/>
    </row>
    <row r="196" spans="1:14" ht="27" customHeight="1">
      <c r="A196" s="90"/>
      <c r="B196" s="90" t="s">
        <v>43</v>
      </c>
      <c r="C196" s="90" t="s">
        <v>44</v>
      </c>
      <c r="D196" s="91">
        <v>53082</v>
      </c>
      <c r="E196" s="170">
        <v>1500</v>
      </c>
      <c r="F196" s="170">
        <f t="shared" si="8"/>
        <v>199.08421262193906</v>
      </c>
      <c r="G196" s="92">
        <v>1506.9</v>
      </c>
      <c r="H196" s="83">
        <f t="shared" si="7"/>
        <v>200</v>
      </c>
      <c r="I196" s="123">
        <f t="shared" si="6"/>
        <v>0</v>
      </c>
      <c r="J196" s="124">
        <v>200</v>
      </c>
      <c r="K196" s="83"/>
      <c r="L196" s="83"/>
      <c r="M196" s="83"/>
      <c r="N196" s="83"/>
    </row>
    <row r="197" spans="1:14" ht="27" customHeight="1">
      <c r="A197" s="90"/>
      <c r="B197" s="90">
        <v>3222</v>
      </c>
      <c r="C197" s="90" t="s">
        <v>55</v>
      </c>
      <c r="D197" s="91">
        <v>53082</v>
      </c>
      <c r="E197" s="170">
        <v>1358</v>
      </c>
      <c r="F197" s="170">
        <f t="shared" si="8"/>
        <v>180.23757382706216</v>
      </c>
      <c r="G197" s="92">
        <v>1506.9</v>
      </c>
      <c r="H197" s="83">
        <f t="shared" si="7"/>
        <v>200</v>
      </c>
      <c r="I197" s="123">
        <f aca="true" t="shared" si="10" ref="I197:I260">SUM(J197-H197)</f>
        <v>-118.64</v>
      </c>
      <c r="J197" s="124">
        <v>81.36</v>
      </c>
      <c r="K197" s="83"/>
      <c r="L197" s="83"/>
      <c r="M197" s="83"/>
      <c r="N197" s="83"/>
    </row>
    <row r="198" spans="1:14" s="111" customFormat="1" ht="27" customHeight="1">
      <c r="A198" s="86"/>
      <c r="B198" s="85" t="s">
        <v>10</v>
      </c>
      <c r="C198" s="85" t="s">
        <v>11</v>
      </c>
      <c r="D198" s="87"/>
      <c r="E198" s="173">
        <v>40403.1</v>
      </c>
      <c r="F198" s="173">
        <f t="shared" si="8"/>
        <v>5362.412900656977</v>
      </c>
      <c r="G198" s="93">
        <v>49998.95</v>
      </c>
      <c r="H198" s="123">
        <f t="shared" si="7"/>
        <v>6636.001061782466</v>
      </c>
      <c r="I198" s="123">
        <f t="shared" si="10"/>
        <v>5382.638938217533</v>
      </c>
      <c r="J198" s="120">
        <v>12018.64</v>
      </c>
      <c r="K198" s="123"/>
      <c r="L198" s="123"/>
      <c r="M198" s="123"/>
      <c r="N198" s="123"/>
    </row>
    <row r="199" spans="1:14" ht="27" customHeight="1">
      <c r="A199" s="90"/>
      <c r="B199" s="90" t="s">
        <v>16</v>
      </c>
      <c r="C199" s="90" t="s">
        <v>27</v>
      </c>
      <c r="D199" s="91">
        <v>53082</v>
      </c>
      <c r="E199" s="170">
        <v>40403.1</v>
      </c>
      <c r="F199" s="170">
        <f t="shared" si="8"/>
        <v>5362.412900656977</v>
      </c>
      <c r="G199" s="92">
        <v>49998.95</v>
      </c>
      <c r="H199" s="83">
        <f t="shared" si="7"/>
        <v>6636.001061782466</v>
      </c>
      <c r="I199" s="123">
        <f t="shared" si="10"/>
        <v>5382.638938217533</v>
      </c>
      <c r="J199" s="124">
        <v>12018.64</v>
      </c>
      <c r="K199" s="83"/>
      <c r="L199" s="83"/>
      <c r="M199" s="83"/>
      <c r="N199" s="83"/>
    </row>
    <row r="200" spans="1:14" s="111" customFormat="1" ht="27" customHeight="1">
      <c r="A200" s="85"/>
      <c r="B200" s="85">
        <v>37</v>
      </c>
      <c r="C200" s="85" t="s">
        <v>161</v>
      </c>
      <c r="D200" s="109"/>
      <c r="E200" s="173">
        <v>108379.05</v>
      </c>
      <c r="F200" s="173">
        <f t="shared" si="8"/>
        <v>14384.371889309177</v>
      </c>
      <c r="G200" s="93">
        <v>94181.25</v>
      </c>
      <c r="H200" s="123">
        <f t="shared" si="7"/>
        <v>12500</v>
      </c>
      <c r="I200" s="123">
        <f t="shared" si="10"/>
        <v>7200</v>
      </c>
      <c r="J200" s="120">
        <v>19700</v>
      </c>
      <c r="K200" s="123">
        <v>94181.25</v>
      </c>
      <c r="L200" s="123">
        <f>K200/7.5345</f>
        <v>12500</v>
      </c>
      <c r="M200" s="123">
        <v>94181.25</v>
      </c>
      <c r="N200" s="123">
        <f>M200/7.5345</f>
        <v>12500</v>
      </c>
    </row>
    <row r="201" spans="1:14" s="111" customFormat="1" ht="27" customHeight="1">
      <c r="A201" s="85"/>
      <c r="B201" s="85">
        <v>372</v>
      </c>
      <c r="C201" s="85" t="s">
        <v>13</v>
      </c>
      <c r="D201" s="109"/>
      <c r="E201" s="173">
        <v>108379.05</v>
      </c>
      <c r="F201" s="173">
        <f t="shared" si="8"/>
        <v>14384.371889309177</v>
      </c>
      <c r="G201" s="93">
        <v>94181.25</v>
      </c>
      <c r="H201" s="123">
        <f t="shared" si="7"/>
        <v>12500</v>
      </c>
      <c r="I201" s="123">
        <f t="shared" si="10"/>
        <v>7200</v>
      </c>
      <c r="J201" s="120">
        <v>19700</v>
      </c>
      <c r="K201" s="123"/>
      <c r="L201" s="123"/>
      <c r="M201" s="123"/>
      <c r="N201" s="123"/>
    </row>
    <row r="202" spans="1:14" ht="27" customHeight="1">
      <c r="A202" s="90"/>
      <c r="B202" s="90">
        <v>3722</v>
      </c>
      <c r="C202" s="90" t="s">
        <v>285</v>
      </c>
      <c r="D202" s="91">
        <v>53082</v>
      </c>
      <c r="E202" s="170">
        <v>108379.05</v>
      </c>
      <c r="F202" s="170">
        <f t="shared" si="8"/>
        <v>14384.371889309177</v>
      </c>
      <c r="G202" s="92">
        <v>94181.25</v>
      </c>
      <c r="H202" s="83">
        <f t="shared" si="7"/>
        <v>12500</v>
      </c>
      <c r="I202" s="123">
        <f t="shared" si="10"/>
        <v>7200</v>
      </c>
      <c r="J202" s="124">
        <v>19700</v>
      </c>
      <c r="K202" s="83"/>
      <c r="L202" s="83"/>
      <c r="M202" s="83"/>
      <c r="N202" s="83"/>
    </row>
    <row r="203" spans="1:14" s="111" customFormat="1" ht="27" customHeight="1">
      <c r="A203" s="85" t="s">
        <v>286</v>
      </c>
      <c r="B203" s="85" t="s">
        <v>3</v>
      </c>
      <c r="C203" s="85" t="s">
        <v>291</v>
      </c>
      <c r="D203" s="109"/>
      <c r="E203" s="173">
        <v>0</v>
      </c>
      <c r="F203" s="173">
        <f aca="true" t="shared" si="11" ref="F203:F266">SUM(E203/7.5345)</f>
        <v>0</v>
      </c>
      <c r="G203" s="93">
        <v>1506.9</v>
      </c>
      <c r="H203" s="123">
        <f t="shared" si="7"/>
        <v>200</v>
      </c>
      <c r="I203" s="123">
        <f t="shared" si="10"/>
        <v>0</v>
      </c>
      <c r="J203" s="120">
        <v>200</v>
      </c>
      <c r="K203" s="123">
        <v>1506.9</v>
      </c>
      <c r="L203" s="123">
        <f>K203/7.5345</f>
        <v>200</v>
      </c>
      <c r="M203" s="123">
        <v>1506.9</v>
      </c>
      <c r="N203" s="123">
        <f>M203/7.5345</f>
        <v>200</v>
      </c>
    </row>
    <row r="204" spans="1:14" s="111" customFormat="1" ht="27" customHeight="1">
      <c r="A204" s="85"/>
      <c r="B204" s="85">
        <v>3</v>
      </c>
      <c r="C204" s="85" t="s">
        <v>159</v>
      </c>
      <c r="D204" s="109"/>
      <c r="E204" s="173">
        <v>0</v>
      </c>
      <c r="F204" s="173">
        <f t="shared" si="11"/>
        <v>0</v>
      </c>
      <c r="G204" s="93">
        <v>1506.9</v>
      </c>
      <c r="H204" s="123">
        <f t="shared" si="7"/>
        <v>200</v>
      </c>
      <c r="I204" s="123">
        <f t="shared" si="10"/>
        <v>0</v>
      </c>
      <c r="J204" s="120">
        <v>200</v>
      </c>
      <c r="K204" s="123">
        <v>1506.9</v>
      </c>
      <c r="L204" s="123">
        <f>K204/7.5345</f>
        <v>200</v>
      </c>
      <c r="M204" s="123">
        <v>1506.9</v>
      </c>
      <c r="N204" s="123">
        <f>M204/7.5345</f>
        <v>200</v>
      </c>
    </row>
    <row r="205" spans="1:14" s="111" customFormat="1" ht="27" customHeight="1">
      <c r="A205" s="85"/>
      <c r="B205" s="85">
        <v>32</v>
      </c>
      <c r="C205" s="85" t="s">
        <v>158</v>
      </c>
      <c r="D205" s="109"/>
      <c r="E205" s="173">
        <v>0</v>
      </c>
      <c r="F205" s="173">
        <f t="shared" si="11"/>
        <v>0</v>
      </c>
      <c r="G205" s="93">
        <v>1506.9</v>
      </c>
      <c r="H205" s="123">
        <f t="shared" si="7"/>
        <v>200</v>
      </c>
      <c r="I205" s="123">
        <f t="shared" si="10"/>
        <v>0</v>
      </c>
      <c r="J205" s="120">
        <v>200</v>
      </c>
      <c r="K205" s="123">
        <v>1506.9</v>
      </c>
      <c r="L205" s="123">
        <f>K205/7.5345</f>
        <v>200</v>
      </c>
      <c r="M205" s="123">
        <v>1506.9</v>
      </c>
      <c r="N205" s="123">
        <f>M205/7.5345</f>
        <v>200</v>
      </c>
    </row>
    <row r="206" spans="1:14" s="111" customFormat="1" ht="27" customHeight="1">
      <c r="A206" s="85"/>
      <c r="B206" s="85">
        <v>323</v>
      </c>
      <c r="C206" s="85" t="s">
        <v>15</v>
      </c>
      <c r="D206" s="109"/>
      <c r="E206" s="173">
        <v>0</v>
      </c>
      <c r="F206" s="173">
        <f t="shared" si="11"/>
        <v>0</v>
      </c>
      <c r="G206" s="93">
        <v>0</v>
      </c>
      <c r="H206" s="123">
        <f t="shared" si="7"/>
        <v>0</v>
      </c>
      <c r="I206" s="123">
        <f t="shared" si="10"/>
        <v>100</v>
      </c>
      <c r="J206" s="120">
        <v>100</v>
      </c>
      <c r="K206" s="123"/>
      <c r="L206" s="123"/>
      <c r="M206" s="123"/>
      <c r="N206" s="123"/>
    </row>
    <row r="207" spans="1:14" ht="27" customHeight="1">
      <c r="A207" s="90"/>
      <c r="B207" s="90">
        <v>3231</v>
      </c>
      <c r="C207" s="90" t="s">
        <v>50</v>
      </c>
      <c r="D207" s="91">
        <v>47300</v>
      </c>
      <c r="E207" s="170">
        <v>0</v>
      </c>
      <c r="F207" s="170">
        <f t="shared" si="11"/>
        <v>0</v>
      </c>
      <c r="G207" s="92">
        <v>0</v>
      </c>
      <c r="H207" s="83">
        <f t="shared" si="7"/>
        <v>0</v>
      </c>
      <c r="I207" s="123">
        <f t="shared" si="10"/>
        <v>100</v>
      </c>
      <c r="J207" s="124">
        <v>100</v>
      </c>
      <c r="K207" s="83"/>
      <c r="L207" s="83"/>
      <c r="M207" s="83"/>
      <c r="N207" s="83"/>
    </row>
    <row r="208" spans="1:14" s="111" customFormat="1" ht="27" customHeight="1">
      <c r="A208" s="85"/>
      <c r="B208" s="85">
        <v>329</v>
      </c>
      <c r="C208" s="85" t="s">
        <v>11</v>
      </c>
      <c r="D208" s="109"/>
      <c r="E208" s="173">
        <v>0</v>
      </c>
      <c r="F208" s="173">
        <f t="shared" si="11"/>
        <v>0</v>
      </c>
      <c r="G208" s="93">
        <v>1506.9</v>
      </c>
      <c r="H208" s="123">
        <f t="shared" si="7"/>
        <v>200</v>
      </c>
      <c r="I208" s="123">
        <f t="shared" si="10"/>
        <v>-100</v>
      </c>
      <c r="J208" s="120">
        <v>100</v>
      </c>
      <c r="K208" s="123"/>
      <c r="L208" s="123"/>
      <c r="M208" s="123"/>
      <c r="N208" s="123"/>
    </row>
    <row r="209" spans="1:14" ht="27" customHeight="1">
      <c r="A209" s="90"/>
      <c r="B209" s="90">
        <v>3299</v>
      </c>
      <c r="C209" s="90" t="s">
        <v>11</v>
      </c>
      <c r="D209" s="91">
        <v>47300</v>
      </c>
      <c r="E209" s="170">
        <v>0</v>
      </c>
      <c r="F209" s="170">
        <f t="shared" si="11"/>
        <v>0</v>
      </c>
      <c r="G209" s="92">
        <v>1506.9</v>
      </c>
      <c r="H209" s="83">
        <f t="shared" si="7"/>
        <v>200</v>
      </c>
      <c r="I209" s="123">
        <f t="shared" si="10"/>
        <v>-100</v>
      </c>
      <c r="J209" s="124">
        <v>100</v>
      </c>
      <c r="K209" s="83"/>
      <c r="L209" s="83"/>
      <c r="M209" s="83"/>
      <c r="N209" s="83"/>
    </row>
    <row r="210" spans="1:14" s="111" customFormat="1" ht="27" customHeight="1">
      <c r="A210" s="85" t="s">
        <v>287</v>
      </c>
      <c r="B210" s="85" t="s">
        <v>3</v>
      </c>
      <c r="C210" s="85" t="s">
        <v>292</v>
      </c>
      <c r="D210" s="109"/>
      <c r="E210" s="173">
        <v>7303.2</v>
      </c>
      <c r="F210" s="173">
        <f t="shared" si="11"/>
        <v>969.3012144136969</v>
      </c>
      <c r="G210" s="93">
        <v>3239.84</v>
      </c>
      <c r="H210" s="123">
        <f t="shared" si="7"/>
        <v>430.0006636140421</v>
      </c>
      <c r="I210" s="123">
        <f t="shared" si="10"/>
        <v>-1.9006636140420596</v>
      </c>
      <c r="J210" s="120">
        <f>SUM(J211)</f>
        <v>428.1</v>
      </c>
      <c r="K210" s="123">
        <v>0</v>
      </c>
      <c r="L210" s="123">
        <v>0</v>
      </c>
      <c r="M210" s="123">
        <v>0</v>
      </c>
      <c r="N210" s="123"/>
    </row>
    <row r="211" spans="1:14" s="111" customFormat="1" ht="27" customHeight="1">
      <c r="A211" s="85"/>
      <c r="B211" s="85">
        <v>3</v>
      </c>
      <c r="C211" s="85" t="s">
        <v>159</v>
      </c>
      <c r="D211" s="109"/>
      <c r="E211" s="173">
        <v>7303.2</v>
      </c>
      <c r="F211" s="173">
        <f t="shared" si="11"/>
        <v>969.3012144136969</v>
      </c>
      <c r="G211" s="93">
        <f>SUM(G212)</f>
        <v>3239.84</v>
      </c>
      <c r="H211" s="123">
        <f t="shared" si="7"/>
        <v>430.0006636140421</v>
      </c>
      <c r="I211" s="123">
        <f t="shared" si="10"/>
        <v>-1.9006636140420596</v>
      </c>
      <c r="J211" s="120">
        <f>SUM(J212)</f>
        <v>428.1</v>
      </c>
      <c r="K211" s="123">
        <v>0</v>
      </c>
      <c r="L211" s="123">
        <v>0</v>
      </c>
      <c r="M211" s="123">
        <v>0</v>
      </c>
      <c r="N211" s="123"/>
    </row>
    <row r="212" spans="1:14" s="111" customFormat="1" ht="27" customHeight="1">
      <c r="A212" s="85"/>
      <c r="B212" s="85">
        <v>32</v>
      </c>
      <c r="C212" s="85" t="s">
        <v>158</v>
      </c>
      <c r="D212" s="109"/>
      <c r="E212" s="173">
        <v>7303.2</v>
      </c>
      <c r="F212" s="173">
        <f t="shared" si="11"/>
        <v>969.3012144136969</v>
      </c>
      <c r="G212" s="93">
        <f>SUM(G213,G216,G219)</f>
        <v>3239.84</v>
      </c>
      <c r="H212" s="123">
        <f t="shared" si="7"/>
        <v>430.0006636140421</v>
      </c>
      <c r="I212" s="123">
        <f t="shared" si="10"/>
        <v>-1.9006636140420596</v>
      </c>
      <c r="J212" s="120">
        <f>SUM(J213,J216,J219)</f>
        <v>428.1</v>
      </c>
      <c r="K212" s="123">
        <v>0</v>
      </c>
      <c r="L212" s="123">
        <v>0</v>
      </c>
      <c r="M212" s="123">
        <v>0</v>
      </c>
      <c r="N212" s="123">
        <v>0</v>
      </c>
    </row>
    <row r="213" spans="1:14" s="111" customFormat="1" ht="27" customHeight="1">
      <c r="A213" s="85"/>
      <c r="B213" s="85">
        <v>322</v>
      </c>
      <c r="C213" s="85" t="s">
        <v>288</v>
      </c>
      <c r="D213" s="109"/>
      <c r="E213" s="173">
        <v>653.88</v>
      </c>
      <c r="F213" s="173">
        <f t="shared" si="11"/>
        <v>86.78478996615569</v>
      </c>
      <c r="G213" s="93">
        <f>SUM(G214:G215)</f>
        <v>2509</v>
      </c>
      <c r="H213" s="123">
        <f t="shared" si="7"/>
        <v>333.00152631229673</v>
      </c>
      <c r="I213" s="123">
        <f t="shared" si="10"/>
        <v>-1.9015263122967099</v>
      </c>
      <c r="J213" s="120">
        <f>SUM(J214:J215)</f>
        <v>331.1</v>
      </c>
      <c r="K213" s="123"/>
      <c r="L213" s="123"/>
      <c r="M213" s="123"/>
      <c r="N213" s="123"/>
    </row>
    <row r="214" spans="1:14" ht="27" customHeight="1">
      <c r="A214" s="90"/>
      <c r="B214" s="90">
        <v>3221</v>
      </c>
      <c r="C214" s="90" t="s">
        <v>44</v>
      </c>
      <c r="D214" s="91">
        <v>53082</v>
      </c>
      <c r="E214" s="170">
        <v>653.88</v>
      </c>
      <c r="F214" s="170">
        <f t="shared" si="11"/>
        <v>86.78478996615569</v>
      </c>
      <c r="G214" s="92">
        <v>504.82</v>
      </c>
      <c r="H214" s="83">
        <f t="shared" si="7"/>
        <v>67.00112814387153</v>
      </c>
      <c r="I214" s="123">
        <f t="shared" si="10"/>
        <v>-0.0011281438715258219</v>
      </c>
      <c r="J214" s="124">
        <v>67</v>
      </c>
      <c r="K214" s="83"/>
      <c r="L214" s="83"/>
      <c r="M214" s="83"/>
      <c r="N214" s="83"/>
    </row>
    <row r="215" spans="1:14" ht="27" customHeight="1">
      <c r="A215" s="90"/>
      <c r="B215" s="90">
        <v>3225</v>
      </c>
      <c r="C215" s="90" t="s">
        <v>48</v>
      </c>
      <c r="D215" s="91">
        <v>53082</v>
      </c>
      <c r="E215" s="170">
        <v>0</v>
      </c>
      <c r="F215" s="170">
        <f t="shared" si="11"/>
        <v>0</v>
      </c>
      <c r="G215" s="92">
        <v>2004.18</v>
      </c>
      <c r="H215" s="83">
        <f t="shared" si="7"/>
        <v>266.00039816842525</v>
      </c>
      <c r="I215" s="123">
        <f t="shared" si="10"/>
        <v>-1.9003981684252267</v>
      </c>
      <c r="J215" s="124">
        <v>264.1</v>
      </c>
      <c r="K215" s="83"/>
      <c r="L215" s="83"/>
      <c r="M215" s="83"/>
      <c r="N215" s="83"/>
    </row>
    <row r="216" spans="1:14" s="111" customFormat="1" ht="27" customHeight="1">
      <c r="A216" s="85"/>
      <c r="B216" s="85">
        <v>323</v>
      </c>
      <c r="C216" s="85" t="s">
        <v>15</v>
      </c>
      <c r="D216" s="109"/>
      <c r="E216" s="173">
        <v>3837.7</v>
      </c>
      <c r="F216" s="173">
        <f t="shared" si="11"/>
        <v>509.35032185281034</v>
      </c>
      <c r="G216" s="93">
        <v>52.75</v>
      </c>
      <c r="H216" s="123">
        <f t="shared" si="7"/>
        <v>7.001128143871524</v>
      </c>
      <c r="I216" s="123">
        <f t="shared" si="10"/>
        <v>-0.0011281438715240455</v>
      </c>
      <c r="J216" s="120">
        <v>7</v>
      </c>
      <c r="K216" s="123"/>
      <c r="L216" s="123"/>
      <c r="M216" s="123"/>
      <c r="N216" s="123"/>
    </row>
    <row r="217" spans="1:14" ht="27" customHeight="1">
      <c r="A217" s="90"/>
      <c r="B217" s="90">
        <v>3231</v>
      </c>
      <c r="C217" s="90" t="s">
        <v>50</v>
      </c>
      <c r="D217" s="91">
        <v>53082</v>
      </c>
      <c r="E217" s="170">
        <v>0</v>
      </c>
      <c r="F217" s="170">
        <f t="shared" si="11"/>
        <v>0</v>
      </c>
      <c r="G217" s="93">
        <v>52.75</v>
      </c>
      <c r="H217" s="83">
        <f t="shared" si="7"/>
        <v>7.001128143871524</v>
      </c>
      <c r="I217" s="123">
        <f t="shared" si="10"/>
        <v>-0.0011281438715240455</v>
      </c>
      <c r="J217" s="124">
        <v>7</v>
      </c>
      <c r="K217" s="83"/>
      <c r="L217" s="83"/>
      <c r="M217" s="83"/>
      <c r="N217" s="83"/>
    </row>
    <row r="218" spans="1:14" ht="27" customHeight="1">
      <c r="A218" s="90"/>
      <c r="B218" s="90">
        <v>3239</v>
      </c>
      <c r="C218" s="90" t="s">
        <v>20</v>
      </c>
      <c r="D218" s="91">
        <v>53082</v>
      </c>
      <c r="E218" s="170">
        <v>3837.7</v>
      </c>
      <c r="F218" s="170">
        <f t="shared" si="11"/>
        <v>509.35032185281034</v>
      </c>
      <c r="G218" s="92">
        <v>0</v>
      </c>
      <c r="H218" s="83">
        <f t="shared" si="7"/>
        <v>0</v>
      </c>
      <c r="I218" s="123">
        <f t="shared" si="10"/>
        <v>0</v>
      </c>
      <c r="J218" s="124">
        <v>0</v>
      </c>
      <c r="K218" s="83"/>
      <c r="L218" s="83"/>
      <c r="M218" s="83"/>
      <c r="N218" s="83"/>
    </row>
    <row r="219" spans="1:14" s="111" customFormat="1" ht="27" customHeight="1">
      <c r="A219" s="85"/>
      <c r="B219" s="85">
        <v>329</v>
      </c>
      <c r="C219" s="85" t="s">
        <v>11</v>
      </c>
      <c r="D219" s="109"/>
      <c r="E219" s="173">
        <v>2811.62</v>
      </c>
      <c r="F219" s="173">
        <f t="shared" si="11"/>
        <v>373.1661025947309</v>
      </c>
      <c r="G219" s="93">
        <v>678.09</v>
      </c>
      <c r="H219" s="123">
        <f t="shared" si="7"/>
        <v>89.99800915787378</v>
      </c>
      <c r="I219" s="123">
        <f t="shared" si="10"/>
        <v>0.001990842126218695</v>
      </c>
      <c r="J219" s="120">
        <v>90</v>
      </c>
      <c r="K219" s="123"/>
      <c r="L219" s="123"/>
      <c r="M219" s="123"/>
      <c r="N219" s="123"/>
    </row>
    <row r="220" spans="1:14" ht="27" customHeight="1">
      <c r="A220" s="90"/>
      <c r="B220" s="90">
        <v>3299</v>
      </c>
      <c r="C220" s="90" t="s">
        <v>11</v>
      </c>
      <c r="D220" s="91">
        <v>53082</v>
      </c>
      <c r="E220" s="170">
        <v>2811.62</v>
      </c>
      <c r="F220" s="170">
        <f t="shared" si="11"/>
        <v>373.1661025947309</v>
      </c>
      <c r="G220" s="92">
        <v>678.09</v>
      </c>
      <c r="H220" s="83">
        <f aca="true" t="shared" si="12" ref="H220:H282">G220/7.5345</f>
        <v>89.99800915787378</v>
      </c>
      <c r="I220" s="123">
        <f t="shared" si="10"/>
        <v>0.001990842126218695</v>
      </c>
      <c r="J220" s="124">
        <v>90</v>
      </c>
      <c r="K220" s="83"/>
      <c r="L220" s="83"/>
      <c r="M220" s="83"/>
      <c r="N220" s="83"/>
    </row>
    <row r="221" spans="1:14" s="111" customFormat="1" ht="27" customHeight="1">
      <c r="A221" s="85" t="s">
        <v>250</v>
      </c>
      <c r="B221" s="86" t="s">
        <v>3</v>
      </c>
      <c r="C221" s="85" t="s">
        <v>362</v>
      </c>
      <c r="D221" s="87"/>
      <c r="E221" s="173">
        <v>7000</v>
      </c>
      <c r="F221" s="173">
        <f t="shared" si="11"/>
        <v>929.0596589023824</v>
      </c>
      <c r="G221" s="88">
        <f>SUM(G222)</f>
        <v>7007.09</v>
      </c>
      <c r="H221" s="123">
        <f t="shared" si="12"/>
        <v>930.0006636140421</v>
      </c>
      <c r="I221" s="123">
        <f t="shared" si="10"/>
        <v>-0.9406636140421369</v>
      </c>
      <c r="J221" s="120">
        <f>SUM(J222)</f>
        <v>929.06</v>
      </c>
      <c r="K221" s="123">
        <v>7007.09</v>
      </c>
      <c r="L221" s="123">
        <f>K221/7.5345</f>
        <v>930.0006636140421</v>
      </c>
      <c r="M221" s="123">
        <v>7007.09</v>
      </c>
      <c r="N221" s="123">
        <f>M221/7.5345</f>
        <v>930.0006636140421</v>
      </c>
    </row>
    <row r="222" spans="1:14" s="111" customFormat="1" ht="27" customHeight="1">
      <c r="A222" s="86"/>
      <c r="B222" s="85">
        <v>3</v>
      </c>
      <c r="C222" s="85" t="s">
        <v>159</v>
      </c>
      <c r="D222" s="87"/>
      <c r="E222" s="173">
        <v>7000</v>
      </c>
      <c r="F222" s="173">
        <f t="shared" si="11"/>
        <v>929.0596589023824</v>
      </c>
      <c r="G222" s="88">
        <f>SUM(G223)</f>
        <v>7007.09</v>
      </c>
      <c r="H222" s="123">
        <f t="shared" si="12"/>
        <v>930.0006636140421</v>
      </c>
      <c r="I222" s="123">
        <f t="shared" si="10"/>
        <v>-0.9406636140421369</v>
      </c>
      <c r="J222" s="120">
        <f>SUM(J223,J233)</f>
        <v>929.06</v>
      </c>
      <c r="K222" s="123">
        <v>7007.09</v>
      </c>
      <c r="L222" s="123">
        <f>K222/7.5345</f>
        <v>930.0006636140421</v>
      </c>
      <c r="M222" s="123">
        <v>7007.09</v>
      </c>
      <c r="N222" s="123">
        <f>M222/7.5345</f>
        <v>930.0006636140421</v>
      </c>
    </row>
    <row r="223" spans="1:14" s="111" customFormat="1" ht="27" customHeight="1">
      <c r="A223" s="86"/>
      <c r="B223" s="85">
        <v>32</v>
      </c>
      <c r="C223" s="85" t="s">
        <v>158</v>
      </c>
      <c r="D223" s="87"/>
      <c r="E223" s="173">
        <v>7000</v>
      </c>
      <c r="F223" s="173">
        <f t="shared" si="11"/>
        <v>929.0596589023824</v>
      </c>
      <c r="G223" s="88">
        <f>SUM(G224,G226,G229,G231)</f>
        <v>7007.09</v>
      </c>
      <c r="H223" s="123">
        <f t="shared" si="12"/>
        <v>930.0006636140421</v>
      </c>
      <c r="I223" s="123">
        <f t="shared" si="10"/>
        <v>-703.0006636140421</v>
      </c>
      <c r="J223" s="120">
        <f>SUM(J224,J226,J229,J231)</f>
        <v>227</v>
      </c>
      <c r="K223" s="123">
        <v>7007.09</v>
      </c>
      <c r="L223" s="123">
        <f>K223/7.5345</f>
        <v>930.0006636140421</v>
      </c>
      <c r="M223" s="123">
        <v>7007.09</v>
      </c>
      <c r="N223" s="123">
        <f>M223/7.5345</f>
        <v>930.0006636140421</v>
      </c>
    </row>
    <row r="224" spans="1:14" s="111" customFormat="1" ht="27" customHeight="1">
      <c r="A224" s="86"/>
      <c r="B224" s="85">
        <v>321</v>
      </c>
      <c r="C224" s="85" t="s">
        <v>6</v>
      </c>
      <c r="D224" s="87"/>
      <c r="E224" s="173">
        <v>0</v>
      </c>
      <c r="F224" s="173">
        <f t="shared" si="11"/>
        <v>0</v>
      </c>
      <c r="G224" s="88">
        <v>0</v>
      </c>
      <c r="H224" s="123">
        <f t="shared" si="12"/>
        <v>0</v>
      </c>
      <c r="I224" s="123">
        <f t="shared" si="10"/>
        <v>0</v>
      </c>
      <c r="J224" s="120">
        <v>0</v>
      </c>
      <c r="K224" s="123"/>
      <c r="L224" s="123"/>
      <c r="M224" s="123"/>
      <c r="N224" s="123"/>
    </row>
    <row r="225" spans="1:14" ht="27" customHeight="1">
      <c r="A225" s="112"/>
      <c r="B225" s="90">
        <v>3211</v>
      </c>
      <c r="C225" s="90" t="s">
        <v>9</v>
      </c>
      <c r="D225" s="91">
        <v>11001</v>
      </c>
      <c r="E225" s="170">
        <v>0</v>
      </c>
      <c r="F225" s="170">
        <f t="shared" si="11"/>
        <v>0</v>
      </c>
      <c r="G225" s="89">
        <v>0</v>
      </c>
      <c r="H225" s="83">
        <f t="shared" si="12"/>
        <v>0</v>
      </c>
      <c r="I225" s="123">
        <f t="shared" si="10"/>
        <v>0</v>
      </c>
      <c r="J225" s="124">
        <v>0</v>
      </c>
      <c r="K225" s="83"/>
      <c r="L225" s="83"/>
      <c r="M225" s="83"/>
      <c r="N225" s="83"/>
    </row>
    <row r="226" spans="1:14" s="111" customFormat="1" ht="27" customHeight="1">
      <c r="A226" s="86"/>
      <c r="B226" s="85" t="s">
        <v>34</v>
      </c>
      <c r="C226" s="85" t="s">
        <v>35</v>
      </c>
      <c r="D226" s="87"/>
      <c r="E226" s="173">
        <v>0</v>
      </c>
      <c r="F226" s="173">
        <f t="shared" si="11"/>
        <v>0</v>
      </c>
      <c r="G226" s="93">
        <f>SUM(G227:G228)</f>
        <v>1454.15</v>
      </c>
      <c r="H226" s="123">
        <f t="shared" si="12"/>
        <v>192.9988718561285</v>
      </c>
      <c r="I226" s="123">
        <f t="shared" si="10"/>
        <v>-192.9988718561285</v>
      </c>
      <c r="J226" s="120">
        <v>0</v>
      </c>
      <c r="K226" s="123"/>
      <c r="L226" s="123"/>
      <c r="M226" s="123"/>
      <c r="N226" s="123"/>
    </row>
    <row r="227" spans="1:14" ht="27" customHeight="1">
      <c r="A227" s="90"/>
      <c r="B227" s="90" t="s">
        <v>43</v>
      </c>
      <c r="C227" s="90" t="s">
        <v>44</v>
      </c>
      <c r="D227" s="91">
        <v>11001</v>
      </c>
      <c r="E227" s="170">
        <v>0</v>
      </c>
      <c r="F227" s="170">
        <f t="shared" si="11"/>
        <v>0</v>
      </c>
      <c r="G227" s="92">
        <v>1250.71</v>
      </c>
      <c r="H227" s="83">
        <f t="shared" si="12"/>
        <v>165.99774371225695</v>
      </c>
      <c r="I227" s="123">
        <f t="shared" si="10"/>
        <v>-165.99774371225695</v>
      </c>
      <c r="J227" s="124">
        <v>0</v>
      </c>
      <c r="K227" s="83"/>
      <c r="L227" s="83"/>
      <c r="M227" s="83"/>
      <c r="N227" s="83"/>
    </row>
    <row r="228" spans="1:14" ht="27" customHeight="1">
      <c r="A228" s="90"/>
      <c r="B228" s="90">
        <v>3225</v>
      </c>
      <c r="C228" s="90" t="s">
        <v>48</v>
      </c>
      <c r="D228" s="91">
        <v>11001</v>
      </c>
      <c r="E228" s="170">
        <v>0</v>
      </c>
      <c r="F228" s="170">
        <f t="shared" si="11"/>
        <v>0</v>
      </c>
      <c r="G228" s="92">
        <v>203.44</v>
      </c>
      <c r="H228" s="83">
        <f t="shared" si="12"/>
        <v>27.001128143871522</v>
      </c>
      <c r="I228" s="123">
        <f t="shared" si="10"/>
        <v>-27.001128143871522</v>
      </c>
      <c r="J228" s="124">
        <v>0</v>
      </c>
      <c r="K228" s="83"/>
      <c r="L228" s="83"/>
      <c r="M228" s="83"/>
      <c r="N228" s="83"/>
    </row>
    <row r="229" spans="1:14" s="111" customFormat="1" ht="27" customHeight="1">
      <c r="A229" s="86"/>
      <c r="B229" s="85">
        <v>323</v>
      </c>
      <c r="C229" s="85" t="s">
        <v>15</v>
      </c>
      <c r="D229" s="87"/>
      <c r="E229" s="173">
        <v>50</v>
      </c>
      <c r="F229" s="173">
        <f t="shared" si="11"/>
        <v>6.636140420731302</v>
      </c>
      <c r="G229" s="93">
        <v>504.82</v>
      </c>
      <c r="H229" s="123">
        <f t="shared" si="12"/>
        <v>67.00112814387153</v>
      </c>
      <c r="I229" s="123">
        <f t="shared" si="10"/>
        <v>-67.00112814387153</v>
      </c>
      <c r="J229" s="120">
        <v>0</v>
      </c>
      <c r="K229" s="123"/>
      <c r="L229" s="123"/>
      <c r="M229" s="123"/>
      <c r="N229" s="123"/>
    </row>
    <row r="230" spans="1:14" ht="27" customHeight="1">
      <c r="A230" s="112"/>
      <c r="B230" s="90">
        <v>3239</v>
      </c>
      <c r="C230" s="90" t="s">
        <v>20</v>
      </c>
      <c r="D230" s="91">
        <v>11001</v>
      </c>
      <c r="E230" s="170">
        <v>50</v>
      </c>
      <c r="F230" s="170">
        <f t="shared" si="11"/>
        <v>6.636140420731302</v>
      </c>
      <c r="G230" s="92">
        <v>504.82</v>
      </c>
      <c r="H230" s="83">
        <f t="shared" si="12"/>
        <v>67.00112814387153</v>
      </c>
      <c r="I230" s="123">
        <f t="shared" si="10"/>
        <v>-67.00112814387153</v>
      </c>
      <c r="J230" s="124">
        <v>0</v>
      </c>
      <c r="K230" s="83"/>
      <c r="L230" s="83"/>
      <c r="M230" s="83"/>
      <c r="N230" s="83"/>
    </row>
    <row r="231" spans="1:14" s="111" customFormat="1" ht="27" customHeight="1">
      <c r="A231" s="86"/>
      <c r="B231" s="85" t="s">
        <v>10</v>
      </c>
      <c r="C231" s="85" t="s">
        <v>11</v>
      </c>
      <c r="D231" s="87"/>
      <c r="E231" s="173">
        <v>6950</v>
      </c>
      <c r="F231" s="173">
        <f t="shared" si="11"/>
        <v>922.4235184816511</v>
      </c>
      <c r="G231" s="93">
        <v>5048.12</v>
      </c>
      <c r="H231" s="123">
        <f t="shared" si="12"/>
        <v>670.000663614042</v>
      </c>
      <c r="I231" s="123">
        <f t="shared" si="10"/>
        <v>-443.00066361404197</v>
      </c>
      <c r="J231" s="120">
        <v>227</v>
      </c>
      <c r="K231" s="123"/>
      <c r="L231" s="123"/>
      <c r="M231" s="123"/>
      <c r="N231" s="123"/>
    </row>
    <row r="232" spans="1:14" ht="27" customHeight="1">
      <c r="A232" s="90"/>
      <c r="B232" s="90" t="s">
        <v>16</v>
      </c>
      <c r="C232" s="90" t="s">
        <v>27</v>
      </c>
      <c r="D232" s="91">
        <v>11001</v>
      </c>
      <c r="E232" s="170">
        <v>6950</v>
      </c>
      <c r="F232" s="170">
        <f t="shared" si="11"/>
        <v>922.4235184816511</v>
      </c>
      <c r="G232" s="92">
        <v>5048.12</v>
      </c>
      <c r="H232" s="83">
        <f t="shared" si="12"/>
        <v>670.000663614042</v>
      </c>
      <c r="I232" s="123">
        <f t="shared" si="10"/>
        <v>-443.00066361404197</v>
      </c>
      <c r="J232" s="124">
        <v>227</v>
      </c>
      <c r="K232" s="83"/>
      <c r="L232" s="83"/>
      <c r="M232" s="83"/>
      <c r="N232" s="83"/>
    </row>
    <row r="233" spans="1:14" s="111" customFormat="1" ht="27" customHeight="1">
      <c r="A233" s="85"/>
      <c r="B233" s="85">
        <v>37</v>
      </c>
      <c r="C233" s="85" t="s">
        <v>285</v>
      </c>
      <c r="D233" s="109"/>
      <c r="E233" s="173">
        <v>0</v>
      </c>
      <c r="F233" s="173">
        <f t="shared" si="11"/>
        <v>0</v>
      </c>
      <c r="G233" s="93">
        <v>0</v>
      </c>
      <c r="H233" s="123">
        <f t="shared" si="12"/>
        <v>0</v>
      </c>
      <c r="I233" s="123">
        <f t="shared" si="10"/>
        <v>702.06</v>
      </c>
      <c r="J233" s="120">
        <v>702.06</v>
      </c>
      <c r="K233" s="123"/>
      <c r="L233" s="123"/>
      <c r="M233" s="123"/>
      <c r="N233" s="123"/>
    </row>
    <row r="234" spans="1:14" s="111" customFormat="1" ht="27" customHeight="1">
      <c r="A234" s="85"/>
      <c r="B234" s="85">
        <v>372</v>
      </c>
      <c r="C234" s="85" t="s">
        <v>327</v>
      </c>
      <c r="D234" s="109"/>
      <c r="E234" s="173">
        <v>0</v>
      </c>
      <c r="F234" s="173">
        <f t="shared" si="11"/>
        <v>0</v>
      </c>
      <c r="G234" s="93">
        <v>0</v>
      </c>
      <c r="H234" s="123">
        <f t="shared" si="12"/>
        <v>0</v>
      </c>
      <c r="I234" s="123">
        <f t="shared" si="10"/>
        <v>702.06</v>
      </c>
      <c r="J234" s="120">
        <v>702.06</v>
      </c>
      <c r="K234" s="123"/>
      <c r="L234" s="123"/>
      <c r="M234" s="123"/>
      <c r="N234" s="123"/>
    </row>
    <row r="235" spans="1:14" ht="27" customHeight="1">
      <c r="A235" s="90"/>
      <c r="B235" s="90">
        <v>3722</v>
      </c>
      <c r="C235" s="90" t="s">
        <v>63</v>
      </c>
      <c r="D235" s="91">
        <v>11001</v>
      </c>
      <c r="E235" s="170">
        <v>0</v>
      </c>
      <c r="F235" s="170">
        <f t="shared" si="11"/>
        <v>0</v>
      </c>
      <c r="G235" s="92">
        <v>0</v>
      </c>
      <c r="H235" s="83">
        <f t="shared" si="12"/>
        <v>0</v>
      </c>
      <c r="I235" s="123">
        <f t="shared" si="10"/>
        <v>702.06</v>
      </c>
      <c r="J235" s="124">
        <v>702.06</v>
      </c>
      <c r="K235" s="83"/>
      <c r="L235" s="83"/>
      <c r="M235" s="83"/>
      <c r="N235" s="83"/>
    </row>
    <row r="236" spans="1:14" s="111" customFormat="1" ht="27" customHeight="1">
      <c r="A236" s="118">
        <v>2302</v>
      </c>
      <c r="B236" s="119" t="s">
        <v>2</v>
      </c>
      <c r="C236" s="118" t="s">
        <v>252</v>
      </c>
      <c r="D236" s="119"/>
      <c r="E236" s="172">
        <v>3678</v>
      </c>
      <c r="F236" s="172">
        <f t="shared" si="11"/>
        <v>488.1544893489946</v>
      </c>
      <c r="G236" s="120">
        <f>SUM(G237,G249)</f>
        <v>16153.97</v>
      </c>
      <c r="H236" s="120">
        <f t="shared" si="12"/>
        <v>2144.0002654456166</v>
      </c>
      <c r="I236" s="120">
        <f t="shared" si="10"/>
        <v>3417.8397345543835</v>
      </c>
      <c r="J236" s="120">
        <f>SUM(J237,J249,J254,J259)</f>
        <v>5561.84</v>
      </c>
      <c r="K236" s="120">
        <f>SUM(K237,K249)</f>
        <v>150.69</v>
      </c>
      <c r="L236" s="120">
        <f>K236/7.5345</f>
        <v>20</v>
      </c>
      <c r="M236" s="120">
        <v>150.69</v>
      </c>
      <c r="N236" s="120">
        <f>M236/7.5345</f>
        <v>20</v>
      </c>
    </row>
    <row r="237" spans="1:14" s="111" customFormat="1" ht="27" customHeight="1">
      <c r="A237" s="85" t="s">
        <v>268</v>
      </c>
      <c r="B237" s="86" t="s">
        <v>3</v>
      </c>
      <c r="C237" s="85" t="s">
        <v>269</v>
      </c>
      <c r="D237" s="87"/>
      <c r="E237" s="173">
        <v>3678</v>
      </c>
      <c r="F237" s="173">
        <f t="shared" si="11"/>
        <v>488.1544893489946</v>
      </c>
      <c r="G237" s="93">
        <f>SUM(G238)</f>
        <v>16003.279999999999</v>
      </c>
      <c r="H237" s="123">
        <f t="shared" si="12"/>
        <v>2124.0002654456166</v>
      </c>
      <c r="I237" s="123">
        <f t="shared" si="10"/>
        <v>-0.0002654456166055752</v>
      </c>
      <c r="J237" s="120">
        <f>SUM(J238)</f>
        <v>2124</v>
      </c>
      <c r="K237" s="123">
        <v>0</v>
      </c>
      <c r="L237" s="123">
        <f>K237/7.5345</f>
        <v>0</v>
      </c>
      <c r="M237" s="123">
        <v>0</v>
      </c>
      <c r="N237" s="123">
        <f>M237/7.5345</f>
        <v>0</v>
      </c>
    </row>
    <row r="238" spans="1:14" s="111" customFormat="1" ht="27" customHeight="1">
      <c r="A238" s="86"/>
      <c r="B238" s="85">
        <v>3</v>
      </c>
      <c r="C238" s="85" t="s">
        <v>159</v>
      </c>
      <c r="D238" s="87"/>
      <c r="E238" s="173">
        <v>3678</v>
      </c>
      <c r="F238" s="173">
        <f t="shared" si="11"/>
        <v>488.1544893489946</v>
      </c>
      <c r="G238" s="93">
        <f>SUM(G239,G246)</f>
        <v>16003.279999999999</v>
      </c>
      <c r="H238" s="123">
        <f t="shared" si="12"/>
        <v>2124.0002654456166</v>
      </c>
      <c r="I238" s="123">
        <f t="shared" si="10"/>
        <v>-0.0002654456166055752</v>
      </c>
      <c r="J238" s="120">
        <v>2124</v>
      </c>
      <c r="K238" s="123">
        <v>0</v>
      </c>
      <c r="L238" s="123">
        <f>K238/7.5345</f>
        <v>0</v>
      </c>
      <c r="M238" s="123">
        <v>0</v>
      </c>
      <c r="N238" s="123">
        <f>M238/7.5345</f>
        <v>0</v>
      </c>
    </row>
    <row r="239" spans="1:14" s="111" customFormat="1" ht="27" customHeight="1">
      <c r="A239" s="86"/>
      <c r="B239" s="85">
        <v>31</v>
      </c>
      <c r="C239" s="85" t="s">
        <v>158</v>
      </c>
      <c r="D239" s="87"/>
      <c r="E239" s="173">
        <v>3200</v>
      </c>
      <c r="F239" s="173">
        <f t="shared" si="11"/>
        <v>424.71298692680335</v>
      </c>
      <c r="G239" s="93">
        <f>SUM(G240,G242,G244)</f>
        <v>14978.599999999999</v>
      </c>
      <c r="H239" s="123">
        <f t="shared" si="12"/>
        <v>1988.0018581193176</v>
      </c>
      <c r="I239" s="123">
        <f t="shared" si="10"/>
        <v>-0.0018581193176032684</v>
      </c>
      <c r="J239" s="120">
        <v>1988</v>
      </c>
      <c r="K239" s="123">
        <v>0</v>
      </c>
      <c r="L239" s="123">
        <f>K239/7.5345</f>
        <v>0</v>
      </c>
      <c r="M239" s="123">
        <v>0</v>
      </c>
      <c r="N239" s="123">
        <f>M239/7.5345</f>
        <v>0</v>
      </c>
    </row>
    <row r="240" spans="1:14" s="111" customFormat="1" ht="27" customHeight="1">
      <c r="A240" s="86"/>
      <c r="B240" s="85">
        <v>311</v>
      </c>
      <c r="C240" s="85" t="s">
        <v>35</v>
      </c>
      <c r="D240" s="109"/>
      <c r="E240" s="173">
        <v>2746.78</v>
      </c>
      <c r="F240" s="173">
        <f t="shared" si="11"/>
        <v>364.56035569712657</v>
      </c>
      <c r="G240" s="93">
        <v>12002.46</v>
      </c>
      <c r="H240" s="123">
        <f t="shared" si="12"/>
        <v>1593.0001990842125</v>
      </c>
      <c r="I240" s="123">
        <f t="shared" si="10"/>
        <v>-0.0001990842124541814</v>
      </c>
      <c r="J240" s="120">
        <v>1593</v>
      </c>
      <c r="K240" s="123"/>
      <c r="L240" s="123"/>
      <c r="M240" s="123"/>
      <c r="N240" s="123"/>
    </row>
    <row r="241" spans="1:14" ht="27" customHeight="1">
      <c r="A241" s="112"/>
      <c r="B241" s="90">
        <v>3111</v>
      </c>
      <c r="C241" s="90" t="s">
        <v>228</v>
      </c>
      <c r="D241" s="91">
        <v>11001</v>
      </c>
      <c r="E241" s="170">
        <v>2746.78</v>
      </c>
      <c r="F241" s="170">
        <f t="shared" si="11"/>
        <v>364.56035569712657</v>
      </c>
      <c r="G241" s="92">
        <v>12002.46</v>
      </c>
      <c r="H241" s="83">
        <f t="shared" si="12"/>
        <v>1593.0001990842125</v>
      </c>
      <c r="I241" s="123">
        <f t="shared" si="10"/>
        <v>-0.0001990842124541814</v>
      </c>
      <c r="J241" s="124">
        <v>1593</v>
      </c>
      <c r="K241" s="83"/>
      <c r="L241" s="83"/>
      <c r="M241" s="83"/>
      <c r="N241" s="83"/>
    </row>
    <row r="242" spans="1:14" s="111" customFormat="1" ht="27" customHeight="1">
      <c r="A242" s="86"/>
      <c r="B242" s="85">
        <v>312</v>
      </c>
      <c r="C242" s="85" t="s">
        <v>230</v>
      </c>
      <c r="D242" s="109"/>
      <c r="E242" s="173">
        <v>0</v>
      </c>
      <c r="F242" s="173">
        <f t="shared" si="11"/>
        <v>0</v>
      </c>
      <c r="G242" s="93">
        <v>994.56</v>
      </c>
      <c r="H242" s="123">
        <f t="shared" si="12"/>
        <v>132.00079633685047</v>
      </c>
      <c r="I242" s="123">
        <f t="shared" si="10"/>
        <v>-0.0007963368504704249</v>
      </c>
      <c r="J242" s="120">
        <v>132</v>
      </c>
      <c r="K242" s="123"/>
      <c r="L242" s="123"/>
      <c r="M242" s="123"/>
      <c r="N242" s="123"/>
    </row>
    <row r="243" spans="1:14" ht="27" customHeight="1">
      <c r="A243" s="112"/>
      <c r="B243" s="90">
        <v>3121</v>
      </c>
      <c r="C243" s="90" t="s">
        <v>230</v>
      </c>
      <c r="D243" s="91">
        <v>11001</v>
      </c>
      <c r="E243" s="170">
        <v>0</v>
      </c>
      <c r="F243" s="170">
        <f t="shared" si="11"/>
        <v>0</v>
      </c>
      <c r="G243" s="92">
        <v>994.56</v>
      </c>
      <c r="H243" s="83">
        <f t="shared" si="12"/>
        <v>132.00079633685047</v>
      </c>
      <c r="I243" s="123">
        <f t="shared" si="10"/>
        <v>-0.0007963368504704249</v>
      </c>
      <c r="J243" s="124">
        <v>132</v>
      </c>
      <c r="K243" s="83"/>
      <c r="L243" s="83"/>
      <c r="M243" s="83"/>
      <c r="N243" s="83"/>
    </row>
    <row r="244" spans="1:14" s="111" customFormat="1" ht="27" customHeight="1">
      <c r="A244" s="85"/>
      <c r="B244" s="85">
        <v>313</v>
      </c>
      <c r="C244" s="85" t="s">
        <v>55</v>
      </c>
      <c r="D244" s="109"/>
      <c r="E244" s="173">
        <v>453.22</v>
      </c>
      <c r="F244" s="173">
        <f t="shared" si="11"/>
        <v>60.15263122967682</v>
      </c>
      <c r="G244" s="93">
        <v>1981.58</v>
      </c>
      <c r="H244" s="123">
        <f t="shared" si="12"/>
        <v>263.00086269825465</v>
      </c>
      <c r="I244" s="123">
        <f t="shared" si="10"/>
        <v>-0.0008626982546502404</v>
      </c>
      <c r="J244" s="120">
        <v>263</v>
      </c>
      <c r="K244" s="123"/>
      <c r="L244" s="123"/>
      <c r="M244" s="123"/>
      <c r="N244" s="123"/>
    </row>
    <row r="245" spans="1:14" ht="27" customHeight="1">
      <c r="A245" s="90"/>
      <c r="B245" s="90">
        <v>3132</v>
      </c>
      <c r="C245" s="90" t="s">
        <v>289</v>
      </c>
      <c r="D245" s="91">
        <v>11001</v>
      </c>
      <c r="E245" s="170">
        <v>453.22</v>
      </c>
      <c r="F245" s="170">
        <f t="shared" si="11"/>
        <v>60.15263122967682</v>
      </c>
      <c r="G245" s="92">
        <v>1981.58</v>
      </c>
      <c r="H245" s="83">
        <f t="shared" si="12"/>
        <v>263.00086269825465</v>
      </c>
      <c r="I245" s="123">
        <f t="shared" si="10"/>
        <v>-0.0008626982546502404</v>
      </c>
      <c r="J245" s="124">
        <v>263</v>
      </c>
      <c r="K245" s="83"/>
      <c r="L245" s="83"/>
      <c r="M245" s="83"/>
      <c r="N245" s="83"/>
    </row>
    <row r="246" spans="1:14" s="111" customFormat="1" ht="27" customHeight="1">
      <c r="A246" s="85"/>
      <c r="B246" s="85">
        <v>32</v>
      </c>
      <c r="C246" s="85" t="s">
        <v>158</v>
      </c>
      <c r="D246" s="109"/>
      <c r="E246" s="173">
        <v>478</v>
      </c>
      <c r="F246" s="173">
        <f t="shared" si="11"/>
        <v>63.44150242219125</v>
      </c>
      <c r="G246" s="93">
        <v>1024.68</v>
      </c>
      <c r="H246" s="123">
        <f t="shared" si="12"/>
        <v>135.99840732629903</v>
      </c>
      <c r="I246" s="123">
        <f t="shared" si="10"/>
        <v>0.0015926737009692715</v>
      </c>
      <c r="J246" s="120">
        <v>136</v>
      </c>
      <c r="K246" s="123">
        <v>0</v>
      </c>
      <c r="L246" s="123">
        <f>K246/7.5345</f>
        <v>0</v>
      </c>
      <c r="M246" s="123">
        <v>0</v>
      </c>
      <c r="N246" s="123">
        <f>M246/7.5345</f>
        <v>0</v>
      </c>
    </row>
    <row r="247" spans="1:14" s="111" customFormat="1" ht="27" customHeight="1">
      <c r="A247" s="85"/>
      <c r="B247" s="85">
        <v>321</v>
      </c>
      <c r="C247" s="85" t="s">
        <v>6</v>
      </c>
      <c r="D247" s="109"/>
      <c r="E247" s="173">
        <v>478</v>
      </c>
      <c r="F247" s="173">
        <f t="shared" si="11"/>
        <v>63.44150242219125</v>
      </c>
      <c r="G247" s="93">
        <v>1024.68</v>
      </c>
      <c r="H247" s="123">
        <f t="shared" si="12"/>
        <v>135.99840732629903</v>
      </c>
      <c r="I247" s="123">
        <f t="shared" si="10"/>
        <v>0.0015926737009692715</v>
      </c>
      <c r="J247" s="120">
        <v>136</v>
      </c>
      <c r="K247" s="123"/>
      <c r="L247" s="123"/>
      <c r="M247" s="123"/>
      <c r="N247" s="123"/>
    </row>
    <row r="248" spans="1:14" ht="27" customHeight="1">
      <c r="A248" s="90"/>
      <c r="B248" s="90">
        <v>3212</v>
      </c>
      <c r="C248" s="90" t="s">
        <v>234</v>
      </c>
      <c r="D248" s="91">
        <v>11001</v>
      </c>
      <c r="E248" s="170">
        <v>478</v>
      </c>
      <c r="F248" s="170">
        <f t="shared" si="11"/>
        <v>63.44150242219125</v>
      </c>
      <c r="G248" s="92">
        <v>1024.68</v>
      </c>
      <c r="H248" s="83">
        <f t="shared" si="12"/>
        <v>135.99840732629903</v>
      </c>
      <c r="I248" s="123">
        <f t="shared" si="10"/>
        <v>0.0015926737009692715</v>
      </c>
      <c r="J248" s="124">
        <v>136</v>
      </c>
      <c r="K248" s="83"/>
      <c r="L248" s="83"/>
      <c r="M248" s="83"/>
      <c r="N248" s="83"/>
    </row>
    <row r="249" spans="1:14" s="111" customFormat="1" ht="27" customHeight="1">
      <c r="A249" s="85" t="s">
        <v>253</v>
      </c>
      <c r="B249" s="86" t="s">
        <v>3</v>
      </c>
      <c r="C249" s="85" t="s">
        <v>254</v>
      </c>
      <c r="D249" s="87"/>
      <c r="E249" s="173">
        <v>0</v>
      </c>
      <c r="F249" s="173">
        <f t="shared" si="11"/>
        <v>0</v>
      </c>
      <c r="G249" s="93">
        <v>150.69</v>
      </c>
      <c r="H249" s="123">
        <f t="shared" si="12"/>
        <v>20</v>
      </c>
      <c r="I249" s="123">
        <f t="shared" si="10"/>
        <v>0</v>
      </c>
      <c r="J249" s="120">
        <v>20</v>
      </c>
      <c r="K249" s="123">
        <v>150.69</v>
      </c>
      <c r="L249" s="123">
        <f>K249/7.5345</f>
        <v>20</v>
      </c>
      <c r="M249" s="123">
        <v>150.69</v>
      </c>
      <c r="N249" s="123">
        <f>M249/7.5345</f>
        <v>20</v>
      </c>
    </row>
    <row r="250" spans="1:14" s="111" customFormat="1" ht="27" customHeight="1">
      <c r="A250" s="86"/>
      <c r="B250" s="85">
        <v>3</v>
      </c>
      <c r="C250" s="85" t="s">
        <v>159</v>
      </c>
      <c r="D250" s="87"/>
      <c r="E250" s="173">
        <v>0</v>
      </c>
      <c r="F250" s="173">
        <f t="shared" si="11"/>
        <v>0</v>
      </c>
      <c r="G250" s="93">
        <v>150.69</v>
      </c>
      <c r="H250" s="123">
        <f t="shared" si="12"/>
        <v>20</v>
      </c>
      <c r="I250" s="123">
        <f t="shared" si="10"/>
        <v>0</v>
      </c>
      <c r="J250" s="120">
        <v>20</v>
      </c>
      <c r="K250" s="123">
        <v>150.69</v>
      </c>
      <c r="L250" s="123">
        <f>K250/7.5345</f>
        <v>20</v>
      </c>
      <c r="M250" s="123">
        <v>150.69</v>
      </c>
      <c r="N250" s="123">
        <f>M250/7.5345</f>
        <v>20</v>
      </c>
    </row>
    <row r="251" spans="1:14" s="111" customFormat="1" ht="27" customHeight="1">
      <c r="A251" s="86"/>
      <c r="B251" s="85">
        <v>32</v>
      </c>
      <c r="C251" s="85" t="s">
        <v>158</v>
      </c>
      <c r="D251" s="87"/>
      <c r="E251" s="173">
        <v>0</v>
      </c>
      <c r="F251" s="173">
        <f t="shared" si="11"/>
        <v>0</v>
      </c>
      <c r="G251" s="93">
        <v>150.69</v>
      </c>
      <c r="H251" s="123">
        <f t="shared" si="12"/>
        <v>20</v>
      </c>
      <c r="I251" s="123">
        <f t="shared" si="10"/>
        <v>0</v>
      </c>
      <c r="J251" s="120">
        <v>20</v>
      </c>
      <c r="K251" s="123">
        <v>150.69</v>
      </c>
      <c r="L251" s="123">
        <f>K251/7.5345</f>
        <v>20</v>
      </c>
      <c r="M251" s="123">
        <v>150.69</v>
      </c>
      <c r="N251" s="123">
        <f>M251/7.5345</f>
        <v>20</v>
      </c>
    </row>
    <row r="252" spans="1:14" s="111" customFormat="1" ht="27" customHeight="1">
      <c r="A252" s="86"/>
      <c r="B252" s="85" t="s">
        <v>34</v>
      </c>
      <c r="C252" s="85" t="s">
        <v>267</v>
      </c>
      <c r="D252" s="87"/>
      <c r="E252" s="173">
        <v>0</v>
      </c>
      <c r="F252" s="173">
        <f t="shared" si="11"/>
        <v>0</v>
      </c>
      <c r="G252" s="93">
        <v>150.69</v>
      </c>
      <c r="H252" s="123">
        <f t="shared" si="12"/>
        <v>20</v>
      </c>
      <c r="I252" s="123">
        <f t="shared" si="10"/>
        <v>0</v>
      </c>
      <c r="J252" s="120">
        <v>20</v>
      </c>
      <c r="K252" s="123"/>
      <c r="L252" s="123"/>
      <c r="M252" s="123"/>
      <c r="N252" s="123"/>
    </row>
    <row r="253" spans="1:14" ht="27" customHeight="1">
      <c r="A253" s="90"/>
      <c r="B253" s="90" t="s">
        <v>54</v>
      </c>
      <c r="C253" s="90" t="s">
        <v>55</v>
      </c>
      <c r="D253" s="91">
        <v>53060</v>
      </c>
      <c r="E253" s="170">
        <v>0</v>
      </c>
      <c r="F253" s="170">
        <f t="shared" si="11"/>
        <v>0</v>
      </c>
      <c r="G253" s="92">
        <v>150.69</v>
      </c>
      <c r="H253" s="83">
        <f t="shared" si="12"/>
        <v>20</v>
      </c>
      <c r="I253" s="123">
        <f t="shared" si="10"/>
        <v>0</v>
      </c>
      <c r="J253" s="124">
        <v>20</v>
      </c>
      <c r="K253" s="83"/>
      <c r="L253" s="83"/>
      <c r="M253" s="83"/>
      <c r="N253" s="83"/>
    </row>
    <row r="254" spans="1:14" s="111" customFormat="1" ht="27" customHeight="1">
      <c r="A254" s="85" t="s">
        <v>331</v>
      </c>
      <c r="B254" s="85" t="s">
        <v>3</v>
      </c>
      <c r="C254" s="85" t="s">
        <v>330</v>
      </c>
      <c r="D254" s="109"/>
      <c r="E254" s="173">
        <v>0</v>
      </c>
      <c r="F254" s="173">
        <f t="shared" si="11"/>
        <v>0</v>
      </c>
      <c r="G254" s="93">
        <v>0</v>
      </c>
      <c r="H254" s="123">
        <f t="shared" si="12"/>
        <v>0</v>
      </c>
      <c r="I254" s="123">
        <f t="shared" si="10"/>
        <v>3400</v>
      </c>
      <c r="J254" s="120">
        <v>3400</v>
      </c>
      <c r="K254" s="123"/>
      <c r="L254" s="123"/>
      <c r="M254" s="123"/>
      <c r="N254" s="123"/>
    </row>
    <row r="255" spans="1:14" s="111" customFormat="1" ht="27" customHeight="1">
      <c r="A255" s="85"/>
      <c r="B255" s="85">
        <v>3</v>
      </c>
      <c r="C255" s="85" t="s">
        <v>159</v>
      </c>
      <c r="D255" s="109"/>
      <c r="E255" s="173">
        <v>0</v>
      </c>
      <c r="F255" s="173">
        <f t="shared" si="11"/>
        <v>0</v>
      </c>
      <c r="G255" s="93">
        <v>0</v>
      </c>
      <c r="H255" s="123">
        <f t="shared" si="12"/>
        <v>0</v>
      </c>
      <c r="I255" s="123">
        <f t="shared" si="10"/>
        <v>3400</v>
      </c>
      <c r="J255" s="120">
        <v>3400</v>
      </c>
      <c r="K255" s="123"/>
      <c r="L255" s="123"/>
      <c r="M255" s="123"/>
      <c r="N255" s="123"/>
    </row>
    <row r="256" spans="1:14" s="111" customFormat="1" ht="27" customHeight="1">
      <c r="A256" s="85"/>
      <c r="B256" s="85">
        <v>32</v>
      </c>
      <c r="C256" s="85" t="s">
        <v>158</v>
      </c>
      <c r="D256" s="109"/>
      <c r="E256" s="173">
        <v>0</v>
      </c>
      <c r="F256" s="173">
        <f t="shared" si="11"/>
        <v>0</v>
      </c>
      <c r="G256" s="93">
        <v>0</v>
      </c>
      <c r="H256" s="123">
        <f t="shared" si="12"/>
        <v>0</v>
      </c>
      <c r="I256" s="123">
        <f t="shared" si="10"/>
        <v>3400</v>
      </c>
      <c r="J256" s="120">
        <v>3400</v>
      </c>
      <c r="K256" s="123"/>
      <c r="L256" s="123"/>
      <c r="M256" s="123"/>
      <c r="N256" s="123"/>
    </row>
    <row r="257" spans="1:14" s="111" customFormat="1" ht="27" customHeight="1">
      <c r="A257" s="85"/>
      <c r="B257" s="85">
        <v>322</v>
      </c>
      <c r="C257" s="85" t="s">
        <v>267</v>
      </c>
      <c r="D257" s="109"/>
      <c r="E257" s="173">
        <v>0</v>
      </c>
      <c r="F257" s="173">
        <f t="shared" si="11"/>
        <v>0</v>
      </c>
      <c r="G257" s="93">
        <v>0</v>
      </c>
      <c r="H257" s="123">
        <f t="shared" si="12"/>
        <v>0</v>
      </c>
      <c r="I257" s="123">
        <f t="shared" si="10"/>
        <v>3400</v>
      </c>
      <c r="J257" s="120">
        <v>3400</v>
      </c>
      <c r="K257" s="123"/>
      <c r="L257" s="123"/>
      <c r="M257" s="123"/>
      <c r="N257" s="123"/>
    </row>
    <row r="258" spans="1:14" ht="27" customHeight="1">
      <c r="A258" s="90"/>
      <c r="B258" s="90">
        <v>3222</v>
      </c>
      <c r="C258" s="90" t="s">
        <v>55</v>
      </c>
      <c r="D258" s="91">
        <v>53082</v>
      </c>
      <c r="E258" s="170">
        <v>0</v>
      </c>
      <c r="F258" s="170">
        <f t="shared" si="11"/>
        <v>0</v>
      </c>
      <c r="G258" s="92">
        <v>0</v>
      </c>
      <c r="H258" s="83">
        <f t="shared" si="12"/>
        <v>0</v>
      </c>
      <c r="I258" s="123">
        <f t="shared" si="10"/>
        <v>3400</v>
      </c>
      <c r="J258" s="124">
        <v>3400</v>
      </c>
      <c r="K258" s="83"/>
      <c r="L258" s="83"/>
      <c r="M258" s="83"/>
      <c r="N258" s="83"/>
    </row>
    <row r="259" spans="1:14" s="111" customFormat="1" ht="27" customHeight="1">
      <c r="A259" s="85" t="s">
        <v>332</v>
      </c>
      <c r="B259" s="85" t="s">
        <v>3</v>
      </c>
      <c r="C259" s="85" t="s">
        <v>333</v>
      </c>
      <c r="D259" s="109"/>
      <c r="E259" s="173">
        <v>0</v>
      </c>
      <c r="F259" s="173">
        <f t="shared" si="11"/>
        <v>0</v>
      </c>
      <c r="G259" s="93">
        <v>0</v>
      </c>
      <c r="H259" s="123">
        <f t="shared" si="12"/>
        <v>0</v>
      </c>
      <c r="I259" s="123">
        <f t="shared" si="10"/>
        <v>17.84</v>
      </c>
      <c r="J259" s="120">
        <v>17.84</v>
      </c>
      <c r="K259" s="123"/>
      <c r="L259" s="123"/>
      <c r="M259" s="123"/>
      <c r="N259" s="123"/>
    </row>
    <row r="260" spans="1:14" s="111" customFormat="1" ht="27" customHeight="1">
      <c r="A260" s="85"/>
      <c r="B260" s="85">
        <v>3</v>
      </c>
      <c r="C260" s="85" t="s">
        <v>159</v>
      </c>
      <c r="D260" s="109"/>
      <c r="E260" s="173">
        <v>0</v>
      </c>
      <c r="F260" s="173">
        <f t="shared" si="11"/>
        <v>0</v>
      </c>
      <c r="G260" s="93">
        <v>0</v>
      </c>
      <c r="H260" s="123">
        <f t="shared" si="12"/>
        <v>0</v>
      </c>
      <c r="I260" s="123">
        <f t="shared" si="10"/>
        <v>17.84</v>
      </c>
      <c r="J260" s="120">
        <v>17.84</v>
      </c>
      <c r="K260" s="123"/>
      <c r="L260" s="123"/>
      <c r="M260" s="123"/>
      <c r="N260" s="123"/>
    </row>
    <row r="261" spans="1:14" s="111" customFormat="1" ht="27" customHeight="1">
      <c r="A261" s="85"/>
      <c r="B261" s="85">
        <v>38</v>
      </c>
      <c r="C261" s="85" t="s">
        <v>334</v>
      </c>
      <c r="D261" s="109"/>
      <c r="E261" s="173">
        <v>0</v>
      </c>
      <c r="F261" s="173">
        <f t="shared" si="11"/>
        <v>0</v>
      </c>
      <c r="G261" s="93">
        <v>0</v>
      </c>
      <c r="H261" s="123">
        <f t="shared" si="12"/>
        <v>0</v>
      </c>
      <c r="I261" s="123">
        <f aca="true" t="shared" si="13" ref="I261:I321">SUM(J261-H261)</f>
        <v>17.84</v>
      </c>
      <c r="J261" s="120">
        <v>17.84</v>
      </c>
      <c r="K261" s="123"/>
      <c r="L261" s="123"/>
      <c r="M261" s="123"/>
      <c r="N261" s="123"/>
    </row>
    <row r="262" spans="1:14" s="111" customFormat="1" ht="27" customHeight="1">
      <c r="A262" s="85"/>
      <c r="B262" s="85">
        <v>381</v>
      </c>
      <c r="C262" s="85" t="s">
        <v>335</v>
      </c>
      <c r="D262" s="109"/>
      <c r="E262" s="173">
        <v>0</v>
      </c>
      <c r="F262" s="173">
        <f t="shared" si="11"/>
        <v>0</v>
      </c>
      <c r="G262" s="93">
        <v>0</v>
      </c>
      <c r="H262" s="123">
        <f t="shared" si="12"/>
        <v>0</v>
      </c>
      <c r="I262" s="123">
        <f t="shared" si="13"/>
        <v>17.84</v>
      </c>
      <c r="J262" s="120">
        <v>17.84</v>
      </c>
      <c r="K262" s="123"/>
      <c r="L262" s="123"/>
      <c r="M262" s="123"/>
      <c r="N262" s="123"/>
    </row>
    <row r="263" spans="1:14" ht="27" customHeight="1">
      <c r="A263" s="90"/>
      <c r="B263" s="90">
        <v>3812</v>
      </c>
      <c r="C263" s="90" t="s">
        <v>336</v>
      </c>
      <c r="D263" s="91">
        <v>53102</v>
      </c>
      <c r="E263" s="170">
        <v>0</v>
      </c>
      <c r="F263" s="170">
        <f t="shared" si="11"/>
        <v>0</v>
      </c>
      <c r="G263" s="92">
        <v>0</v>
      </c>
      <c r="H263" s="83">
        <f t="shared" si="12"/>
        <v>0</v>
      </c>
      <c r="I263" s="123">
        <f t="shared" si="13"/>
        <v>17.84</v>
      </c>
      <c r="J263" s="124">
        <v>17.84</v>
      </c>
      <c r="K263" s="83"/>
      <c r="L263" s="83"/>
      <c r="M263" s="83"/>
      <c r="N263" s="83"/>
    </row>
    <row r="264" spans="1:14" s="111" customFormat="1" ht="27" customHeight="1">
      <c r="A264" s="118">
        <v>2401</v>
      </c>
      <c r="B264" s="119" t="s">
        <v>2</v>
      </c>
      <c r="C264" s="118" t="s">
        <v>255</v>
      </c>
      <c r="D264" s="119"/>
      <c r="E264" s="172">
        <v>5838.75</v>
      </c>
      <c r="F264" s="172">
        <f t="shared" si="11"/>
        <v>774.9352976308978</v>
      </c>
      <c r="G264" s="120">
        <v>0</v>
      </c>
      <c r="H264" s="120">
        <f t="shared" si="12"/>
        <v>0</v>
      </c>
      <c r="I264" s="120">
        <f t="shared" si="13"/>
        <v>146</v>
      </c>
      <c r="J264" s="120">
        <v>146</v>
      </c>
      <c r="K264" s="120">
        <v>0</v>
      </c>
      <c r="L264" s="120">
        <f>K264/7.5345</f>
        <v>0</v>
      </c>
      <c r="M264" s="120">
        <v>0</v>
      </c>
      <c r="N264" s="120">
        <f>M264/7.5345</f>
        <v>0</v>
      </c>
    </row>
    <row r="265" spans="1:14" s="111" customFormat="1" ht="27" customHeight="1">
      <c r="A265" s="85" t="s">
        <v>256</v>
      </c>
      <c r="B265" s="86" t="s">
        <v>3</v>
      </c>
      <c r="C265" s="85" t="s">
        <v>257</v>
      </c>
      <c r="D265" s="87"/>
      <c r="E265" s="173">
        <v>5838.75</v>
      </c>
      <c r="F265" s="173">
        <f t="shared" si="11"/>
        <v>774.9352976308978</v>
      </c>
      <c r="G265" s="88">
        <v>0</v>
      </c>
      <c r="H265" s="123">
        <f t="shared" si="12"/>
        <v>0</v>
      </c>
      <c r="I265" s="123">
        <f t="shared" si="13"/>
        <v>146</v>
      </c>
      <c r="J265" s="120">
        <v>146</v>
      </c>
      <c r="K265" s="123">
        <v>0</v>
      </c>
      <c r="L265" s="123">
        <f>K265/7.5345</f>
        <v>0</v>
      </c>
      <c r="M265" s="123">
        <v>0</v>
      </c>
      <c r="N265" s="123">
        <f>M265/7.5345</f>
        <v>0</v>
      </c>
    </row>
    <row r="266" spans="1:14" s="111" customFormat="1" ht="27" customHeight="1">
      <c r="A266" s="86"/>
      <c r="B266" s="85">
        <v>3</v>
      </c>
      <c r="C266" s="85" t="s">
        <v>159</v>
      </c>
      <c r="D266" s="87"/>
      <c r="E266" s="173">
        <v>5838.75</v>
      </c>
      <c r="F266" s="173">
        <f t="shared" si="11"/>
        <v>774.9352976308978</v>
      </c>
      <c r="G266" s="88">
        <v>0</v>
      </c>
      <c r="H266" s="123">
        <f t="shared" si="12"/>
        <v>0</v>
      </c>
      <c r="I266" s="123">
        <f t="shared" si="13"/>
        <v>146</v>
      </c>
      <c r="J266" s="120">
        <v>146</v>
      </c>
      <c r="K266" s="123">
        <v>0</v>
      </c>
      <c r="L266" s="123">
        <f>K266/7.5345</f>
        <v>0</v>
      </c>
      <c r="M266" s="123">
        <v>0</v>
      </c>
      <c r="N266" s="123">
        <f>M266/7.5345</f>
        <v>0</v>
      </c>
    </row>
    <row r="267" spans="1:14" s="111" customFormat="1" ht="27" customHeight="1">
      <c r="A267" s="86"/>
      <c r="B267" s="85">
        <v>32</v>
      </c>
      <c r="C267" s="85" t="s">
        <v>158</v>
      </c>
      <c r="D267" s="87"/>
      <c r="E267" s="173">
        <v>5838.75</v>
      </c>
      <c r="F267" s="173">
        <f aca="true" t="shared" si="14" ref="F267:F321">SUM(E267/7.5345)</f>
        <v>774.9352976308978</v>
      </c>
      <c r="G267" s="88">
        <v>0</v>
      </c>
      <c r="H267" s="123">
        <f t="shared" si="12"/>
        <v>0</v>
      </c>
      <c r="I267" s="123">
        <f t="shared" si="13"/>
        <v>146</v>
      </c>
      <c r="J267" s="120">
        <v>146</v>
      </c>
      <c r="K267" s="123">
        <v>0</v>
      </c>
      <c r="L267" s="123">
        <f>K267/7.5345</f>
        <v>0</v>
      </c>
      <c r="M267" s="123">
        <v>0</v>
      </c>
      <c r="N267" s="123">
        <f>M267/7.5345</f>
        <v>0</v>
      </c>
    </row>
    <row r="268" spans="1:14" s="111" customFormat="1" ht="27" customHeight="1">
      <c r="A268" s="85"/>
      <c r="B268" s="85">
        <v>323</v>
      </c>
      <c r="C268" s="85" t="s">
        <v>15</v>
      </c>
      <c r="D268" s="109"/>
      <c r="E268" s="173">
        <v>5838.75</v>
      </c>
      <c r="F268" s="173">
        <f t="shared" si="14"/>
        <v>774.9352976308978</v>
      </c>
      <c r="G268" s="93">
        <v>0</v>
      </c>
      <c r="H268" s="123">
        <f t="shared" si="12"/>
        <v>0</v>
      </c>
      <c r="I268" s="123">
        <f t="shared" si="13"/>
        <v>146</v>
      </c>
      <c r="J268" s="120">
        <v>146</v>
      </c>
      <c r="K268" s="123"/>
      <c r="L268" s="123"/>
      <c r="M268" s="123"/>
      <c r="N268" s="123"/>
    </row>
    <row r="269" spans="1:14" ht="27" customHeight="1">
      <c r="A269" s="90"/>
      <c r="B269" s="90">
        <v>3232</v>
      </c>
      <c r="C269" s="90" t="s">
        <v>22</v>
      </c>
      <c r="D269" s="91">
        <v>48005</v>
      </c>
      <c r="E269" s="170">
        <v>5838.75</v>
      </c>
      <c r="F269" s="170">
        <f t="shared" si="14"/>
        <v>774.9352976308978</v>
      </c>
      <c r="G269" s="92">
        <v>0</v>
      </c>
      <c r="H269" s="83">
        <f t="shared" si="12"/>
        <v>0</v>
      </c>
      <c r="I269" s="123">
        <f t="shared" si="13"/>
        <v>146</v>
      </c>
      <c r="J269" s="124">
        <v>146</v>
      </c>
      <c r="K269" s="83"/>
      <c r="L269" s="83"/>
      <c r="M269" s="83"/>
      <c r="N269" s="83"/>
    </row>
    <row r="270" spans="1:14" s="111" customFormat="1" ht="27" customHeight="1">
      <c r="A270" s="118">
        <v>2405</v>
      </c>
      <c r="B270" s="119" t="s">
        <v>2</v>
      </c>
      <c r="C270" s="118" t="s">
        <v>258</v>
      </c>
      <c r="D270" s="119"/>
      <c r="E270" s="172">
        <v>5500</v>
      </c>
      <c r="F270" s="172">
        <f t="shared" si="14"/>
        <v>729.9754462804433</v>
      </c>
      <c r="G270" s="120">
        <f>SUM(G271,G277)</f>
        <v>2659.68</v>
      </c>
      <c r="H270" s="120">
        <f t="shared" si="12"/>
        <v>353.00019908421257</v>
      </c>
      <c r="I270" s="120">
        <f t="shared" si="13"/>
        <v>574.4998009157874</v>
      </c>
      <c r="J270" s="120">
        <f>SUM(J271,J277,J283)</f>
        <v>927.5</v>
      </c>
      <c r="K270" s="120">
        <v>1002.09</v>
      </c>
      <c r="L270" s="120">
        <f>K270/7.5345</f>
        <v>133.00019908421262</v>
      </c>
      <c r="M270" s="120">
        <v>1002.09</v>
      </c>
      <c r="N270" s="120">
        <f>M270/7.5345</f>
        <v>133.00019908421262</v>
      </c>
    </row>
    <row r="271" spans="1:14" s="111" customFormat="1" ht="27" customHeight="1">
      <c r="A271" s="85" t="s">
        <v>260</v>
      </c>
      <c r="B271" s="86" t="s">
        <v>3</v>
      </c>
      <c r="C271" s="85" t="s">
        <v>261</v>
      </c>
      <c r="D271" s="87"/>
      <c r="E271" s="173">
        <v>1500</v>
      </c>
      <c r="F271" s="173">
        <f t="shared" si="14"/>
        <v>199.08421262193906</v>
      </c>
      <c r="G271" s="88">
        <v>0</v>
      </c>
      <c r="H271" s="123">
        <f t="shared" si="12"/>
        <v>0</v>
      </c>
      <c r="I271" s="123">
        <f t="shared" si="13"/>
        <v>0</v>
      </c>
      <c r="J271" s="120">
        <v>0</v>
      </c>
      <c r="K271" s="123">
        <v>0</v>
      </c>
      <c r="L271" s="123">
        <f>K271/7.5345</f>
        <v>0</v>
      </c>
      <c r="M271" s="123">
        <v>0</v>
      </c>
      <c r="N271" s="123">
        <f>M271/7.5345</f>
        <v>0</v>
      </c>
    </row>
    <row r="272" spans="1:14" s="111" customFormat="1" ht="27" customHeight="1">
      <c r="A272" s="86"/>
      <c r="B272" s="85">
        <v>4</v>
      </c>
      <c r="C272" s="85" t="s">
        <v>163</v>
      </c>
      <c r="D272" s="87"/>
      <c r="E272" s="173">
        <v>1500</v>
      </c>
      <c r="F272" s="173">
        <f t="shared" si="14"/>
        <v>199.08421262193906</v>
      </c>
      <c r="G272" s="88">
        <v>0</v>
      </c>
      <c r="H272" s="123">
        <f t="shared" si="12"/>
        <v>0</v>
      </c>
      <c r="I272" s="123">
        <f t="shared" si="13"/>
        <v>0</v>
      </c>
      <c r="J272" s="120">
        <v>0</v>
      </c>
      <c r="K272" s="123">
        <v>0</v>
      </c>
      <c r="L272" s="123">
        <f>K272/7.5345</f>
        <v>0</v>
      </c>
      <c r="M272" s="123">
        <v>0</v>
      </c>
      <c r="N272" s="123">
        <f>M272/7.5345</f>
        <v>0</v>
      </c>
    </row>
    <row r="273" spans="1:14" s="111" customFormat="1" ht="27" customHeight="1">
      <c r="A273" s="86"/>
      <c r="B273" s="85">
        <v>42</v>
      </c>
      <c r="C273" s="85" t="s">
        <v>162</v>
      </c>
      <c r="D273" s="87"/>
      <c r="E273" s="173">
        <v>1500</v>
      </c>
      <c r="F273" s="173">
        <f t="shared" si="14"/>
        <v>199.08421262193906</v>
      </c>
      <c r="G273" s="88">
        <v>0</v>
      </c>
      <c r="H273" s="123">
        <f t="shared" si="12"/>
        <v>0</v>
      </c>
      <c r="I273" s="123">
        <f t="shared" si="13"/>
        <v>0</v>
      </c>
      <c r="J273" s="120">
        <v>0</v>
      </c>
      <c r="K273" s="123">
        <v>0</v>
      </c>
      <c r="L273" s="123">
        <v>0</v>
      </c>
      <c r="M273" s="123">
        <v>0</v>
      </c>
      <c r="N273" s="123">
        <f>M273/7.5345</f>
        <v>0</v>
      </c>
    </row>
    <row r="274" spans="1:14" s="111" customFormat="1" ht="27" customHeight="1">
      <c r="A274" s="86"/>
      <c r="B274" s="85">
        <v>422</v>
      </c>
      <c r="C274" s="85" t="s">
        <v>259</v>
      </c>
      <c r="D274" s="87"/>
      <c r="E274" s="173">
        <v>1500</v>
      </c>
      <c r="F274" s="173">
        <f t="shared" si="14"/>
        <v>199.08421262193906</v>
      </c>
      <c r="G274" s="88">
        <v>0</v>
      </c>
      <c r="H274" s="123">
        <f t="shared" si="12"/>
        <v>0</v>
      </c>
      <c r="I274" s="123">
        <f t="shared" si="13"/>
        <v>0</v>
      </c>
      <c r="J274" s="120">
        <v>0</v>
      </c>
      <c r="K274" s="123"/>
      <c r="L274" s="123"/>
      <c r="M274" s="123"/>
      <c r="N274" s="123"/>
    </row>
    <row r="275" spans="1:14" ht="27" customHeight="1">
      <c r="A275" s="90"/>
      <c r="B275" s="90" t="s">
        <v>23</v>
      </c>
      <c r="C275" s="90" t="s">
        <v>24</v>
      </c>
      <c r="D275" s="91">
        <v>48006</v>
      </c>
      <c r="E275" s="170">
        <v>0</v>
      </c>
      <c r="F275" s="170">
        <f t="shared" si="14"/>
        <v>0</v>
      </c>
      <c r="G275" s="89">
        <v>0</v>
      </c>
      <c r="H275" s="83">
        <f t="shared" si="12"/>
        <v>0</v>
      </c>
      <c r="I275" s="123">
        <f t="shared" si="13"/>
        <v>0</v>
      </c>
      <c r="J275" s="124">
        <v>0</v>
      </c>
      <c r="K275" s="83"/>
      <c r="L275" s="83"/>
      <c r="M275" s="83"/>
      <c r="N275" s="83"/>
    </row>
    <row r="276" spans="1:14" ht="27" customHeight="1">
      <c r="A276" s="90"/>
      <c r="B276" s="90">
        <v>4223</v>
      </c>
      <c r="C276" s="90" t="s">
        <v>57</v>
      </c>
      <c r="D276" s="91">
        <v>62300</v>
      </c>
      <c r="E276" s="170">
        <v>1500</v>
      </c>
      <c r="F276" s="170">
        <f t="shared" si="14"/>
        <v>199.08421262193906</v>
      </c>
      <c r="G276" s="89">
        <v>0</v>
      </c>
      <c r="H276" s="83">
        <f t="shared" si="12"/>
        <v>0</v>
      </c>
      <c r="I276" s="123">
        <f t="shared" si="13"/>
        <v>0</v>
      </c>
      <c r="J276" s="124">
        <v>0</v>
      </c>
      <c r="K276" s="83"/>
      <c r="L276" s="83"/>
      <c r="M276" s="83"/>
      <c r="N276" s="83"/>
    </row>
    <row r="277" spans="1:14" s="111" customFormat="1" ht="27" customHeight="1">
      <c r="A277" s="85" t="s">
        <v>262</v>
      </c>
      <c r="B277" s="86" t="s">
        <v>3</v>
      </c>
      <c r="C277" s="85" t="s">
        <v>263</v>
      </c>
      <c r="D277" s="87"/>
      <c r="E277" s="173">
        <v>4000</v>
      </c>
      <c r="F277" s="173">
        <f t="shared" si="14"/>
        <v>530.8912336585042</v>
      </c>
      <c r="G277" s="88">
        <f>SUM(G278)</f>
        <v>2659.68</v>
      </c>
      <c r="H277" s="123">
        <f t="shared" si="12"/>
        <v>353.00019908421257</v>
      </c>
      <c r="I277" s="123">
        <f t="shared" si="13"/>
        <v>-0.00019908421256786824</v>
      </c>
      <c r="J277" s="120">
        <v>353</v>
      </c>
      <c r="K277" s="123">
        <v>1002.09</v>
      </c>
      <c r="L277" s="123">
        <f>K277/7.5345</f>
        <v>133.00019908421262</v>
      </c>
      <c r="M277" s="123">
        <v>1002.09</v>
      </c>
      <c r="N277" s="123">
        <f>M277/7.5345</f>
        <v>133.00019908421262</v>
      </c>
    </row>
    <row r="278" spans="1:14" s="111" customFormat="1" ht="27" customHeight="1">
      <c r="A278" s="86"/>
      <c r="B278" s="85">
        <v>4</v>
      </c>
      <c r="C278" s="85" t="s">
        <v>163</v>
      </c>
      <c r="D278" s="87"/>
      <c r="E278" s="173">
        <v>4000</v>
      </c>
      <c r="F278" s="173">
        <f t="shared" si="14"/>
        <v>530.8912336585042</v>
      </c>
      <c r="G278" s="88">
        <f>SUM(G279)</f>
        <v>2659.68</v>
      </c>
      <c r="H278" s="123">
        <f t="shared" si="12"/>
        <v>353.00019908421257</v>
      </c>
      <c r="I278" s="123">
        <f t="shared" si="13"/>
        <v>-0.00019908421256786824</v>
      </c>
      <c r="J278" s="120">
        <v>353</v>
      </c>
      <c r="K278" s="123">
        <v>1002.09</v>
      </c>
      <c r="L278" s="123">
        <f>K278/7.5345</f>
        <v>133.00019908421262</v>
      </c>
      <c r="M278" s="123">
        <v>1002.09</v>
      </c>
      <c r="N278" s="123">
        <f>M278/7.5345</f>
        <v>133.00019908421262</v>
      </c>
    </row>
    <row r="279" spans="1:14" s="111" customFormat="1" ht="27" customHeight="1">
      <c r="A279" s="86"/>
      <c r="B279" s="85">
        <v>42</v>
      </c>
      <c r="C279" s="85" t="s">
        <v>162</v>
      </c>
      <c r="D279" s="87"/>
      <c r="E279" s="173">
        <v>4000</v>
      </c>
      <c r="F279" s="173">
        <f t="shared" si="14"/>
        <v>530.8912336585042</v>
      </c>
      <c r="G279" s="88">
        <f>SUM(G280)</f>
        <v>2659.68</v>
      </c>
      <c r="H279" s="123">
        <f t="shared" si="12"/>
        <v>353.00019908421257</v>
      </c>
      <c r="I279" s="123">
        <f t="shared" si="13"/>
        <v>-0.00019908421256786824</v>
      </c>
      <c r="J279" s="120">
        <v>353</v>
      </c>
      <c r="K279" s="123">
        <v>1002.09</v>
      </c>
      <c r="L279" s="123">
        <f>K279/7.5345</f>
        <v>133.00019908421262</v>
      </c>
      <c r="M279" s="123">
        <v>1002.09</v>
      </c>
      <c r="N279" s="123">
        <f>M279/7.5345</f>
        <v>133.00019908421262</v>
      </c>
    </row>
    <row r="280" spans="1:14" s="111" customFormat="1" ht="27" customHeight="1">
      <c r="A280" s="86"/>
      <c r="B280" s="85" t="s">
        <v>58</v>
      </c>
      <c r="C280" s="85" t="s">
        <v>59</v>
      </c>
      <c r="D280" s="87"/>
      <c r="E280" s="173">
        <v>4000</v>
      </c>
      <c r="F280" s="173">
        <f t="shared" si="14"/>
        <v>530.8912336585042</v>
      </c>
      <c r="G280" s="88">
        <f>SUM(G281:G282)</f>
        <v>2659.68</v>
      </c>
      <c r="H280" s="123">
        <f t="shared" si="12"/>
        <v>353.00019908421257</v>
      </c>
      <c r="I280" s="123">
        <f t="shared" si="13"/>
        <v>-0.00019908421256786824</v>
      </c>
      <c r="J280" s="120">
        <v>353</v>
      </c>
      <c r="K280" s="123"/>
      <c r="L280" s="123"/>
      <c r="M280" s="123"/>
      <c r="N280" s="123"/>
    </row>
    <row r="281" spans="1:14" ht="27" customHeight="1">
      <c r="A281" s="90"/>
      <c r="B281" s="90" t="s">
        <v>60</v>
      </c>
      <c r="C281" s="90" t="s">
        <v>61</v>
      </c>
      <c r="D281" s="91">
        <v>53082</v>
      </c>
      <c r="E281" s="170">
        <v>1000</v>
      </c>
      <c r="F281" s="170">
        <f t="shared" si="14"/>
        <v>132.72280841462606</v>
      </c>
      <c r="G281" s="89">
        <v>1002.09</v>
      </c>
      <c r="H281" s="83">
        <f t="shared" si="12"/>
        <v>133.00019908421262</v>
      </c>
      <c r="I281" s="123">
        <f t="shared" si="13"/>
        <v>-0.00019908421262471165</v>
      </c>
      <c r="J281" s="124">
        <v>133</v>
      </c>
      <c r="K281" s="83"/>
      <c r="L281" s="83"/>
      <c r="M281" s="83"/>
      <c r="N281" s="83"/>
    </row>
    <row r="282" spans="1:14" ht="27" customHeight="1">
      <c r="A282" s="90"/>
      <c r="B282" s="90">
        <v>4241</v>
      </c>
      <c r="C282" s="90" t="s">
        <v>61</v>
      </c>
      <c r="D282" s="91">
        <v>11001</v>
      </c>
      <c r="E282" s="170">
        <v>3000</v>
      </c>
      <c r="F282" s="170">
        <f t="shared" si="14"/>
        <v>398.1684252438781</v>
      </c>
      <c r="G282" s="89">
        <v>1657.59</v>
      </c>
      <c r="H282" s="83">
        <f t="shared" si="12"/>
        <v>219.99999999999997</v>
      </c>
      <c r="I282" s="123">
        <f t="shared" si="13"/>
        <v>2.842170943040401E-14</v>
      </c>
      <c r="J282" s="124">
        <v>220</v>
      </c>
      <c r="K282" s="83"/>
      <c r="L282" s="83"/>
      <c r="M282" s="83"/>
      <c r="N282" s="83"/>
    </row>
    <row r="283" spans="1:14" s="111" customFormat="1" ht="27" customHeight="1">
      <c r="A283" s="85" t="s">
        <v>337</v>
      </c>
      <c r="B283" s="85" t="s">
        <v>3</v>
      </c>
      <c r="C283" s="85" t="s">
        <v>338</v>
      </c>
      <c r="D283" s="109"/>
      <c r="E283" s="173">
        <v>0</v>
      </c>
      <c r="F283" s="173">
        <f t="shared" si="14"/>
        <v>0</v>
      </c>
      <c r="G283" s="88">
        <v>0</v>
      </c>
      <c r="H283" s="123">
        <v>0</v>
      </c>
      <c r="I283" s="123">
        <f t="shared" si="13"/>
        <v>574.5</v>
      </c>
      <c r="J283" s="120">
        <v>574.5</v>
      </c>
      <c r="K283" s="123"/>
      <c r="L283" s="123"/>
      <c r="M283" s="123"/>
      <c r="N283" s="123"/>
    </row>
    <row r="284" spans="1:14" s="111" customFormat="1" ht="27" customHeight="1">
      <c r="A284" s="85"/>
      <c r="B284" s="85">
        <v>4</v>
      </c>
      <c r="C284" s="85" t="s">
        <v>163</v>
      </c>
      <c r="D284" s="109"/>
      <c r="E284" s="173">
        <v>0</v>
      </c>
      <c r="F284" s="173">
        <f t="shared" si="14"/>
        <v>0</v>
      </c>
      <c r="G284" s="88">
        <v>0</v>
      </c>
      <c r="H284" s="123">
        <v>0</v>
      </c>
      <c r="I284" s="123">
        <f t="shared" si="13"/>
        <v>574.5</v>
      </c>
      <c r="J284" s="120">
        <v>574.5</v>
      </c>
      <c r="K284" s="123"/>
      <c r="L284" s="123"/>
      <c r="M284" s="123"/>
      <c r="N284" s="123"/>
    </row>
    <row r="285" spans="1:14" s="111" customFormat="1" ht="27" customHeight="1">
      <c r="A285" s="85"/>
      <c r="B285" s="85">
        <v>42</v>
      </c>
      <c r="C285" s="85" t="s">
        <v>162</v>
      </c>
      <c r="D285" s="109"/>
      <c r="E285" s="173">
        <v>0</v>
      </c>
      <c r="F285" s="173">
        <f t="shared" si="14"/>
        <v>0</v>
      </c>
      <c r="G285" s="88">
        <v>0</v>
      </c>
      <c r="H285" s="123">
        <v>0</v>
      </c>
      <c r="I285" s="123">
        <f t="shared" si="13"/>
        <v>574.5</v>
      </c>
      <c r="J285" s="120">
        <v>574.5</v>
      </c>
      <c r="K285" s="123"/>
      <c r="L285" s="123"/>
      <c r="M285" s="123"/>
      <c r="N285" s="123"/>
    </row>
    <row r="286" spans="1:14" s="111" customFormat="1" ht="27" customHeight="1">
      <c r="A286" s="85"/>
      <c r="B286" s="85">
        <v>422</v>
      </c>
      <c r="C286" s="85" t="s">
        <v>259</v>
      </c>
      <c r="D286" s="109"/>
      <c r="E286" s="173">
        <v>0</v>
      </c>
      <c r="F286" s="173">
        <f t="shared" si="14"/>
        <v>0</v>
      </c>
      <c r="G286" s="88">
        <v>0</v>
      </c>
      <c r="H286" s="123">
        <v>0</v>
      </c>
      <c r="I286" s="123">
        <f t="shared" si="13"/>
        <v>574.5</v>
      </c>
      <c r="J286" s="120">
        <v>574.5</v>
      </c>
      <c r="K286" s="123"/>
      <c r="L286" s="123"/>
      <c r="M286" s="123"/>
      <c r="N286" s="123"/>
    </row>
    <row r="287" spans="1:14" ht="27" customHeight="1">
      <c r="A287" s="90"/>
      <c r="B287" s="90">
        <v>4227</v>
      </c>
      <c r="C287" s="90" t="s">
        <v>339</v>
      </c>
      <c r="D287" s="91">
        <v>52082</v>
      </c>
      <c r="E287" s="170">
        <v>0</v>
      </c>
      <c r="F287" s="170">
        <f t="shared" si="14"/>
        <v>0</v>
      </c>
      <c r="G287" s="89">
        <v>0</v>
      </c>
      <c r="H287" s="83">
        <v>0</v>
      </c>
      <c r="I287" s="123">
        <f t="shared" si="13"/>
        <v>574.5</v>
      </c>
      <c r="J287" s="124">
        <v>574.5</v>
      </c>
      <c r="K287" s="83"/>
      <c r="L287" s="83"/>
      <c r="M287" s="83"/>
      <c r="N287" s="83"/>
    </row>
    <row r="288" spans="1:14" s="111" customFormat="1" ht="27" customHeight="1">
      <c r="A288" s="118">
        <v>9108</v>
      </c>
      <c r="B288" s="119" t="s">
        <v>3</v>
      </c>
      <c r="C288" s="118" t="s">
        <v>363</v>
      </c>
      <c r="D288" s="119"/>
      <c r="E288" s="172">
        <v>188212.27</v>
      </c>
      <c r="F288" s="172">
        <f t="shared" si="14"/>
        <v>24980.061052491867</v>
      </c>
      <c r="G288" s="177">
        <v>0</v>
      </c>
      <c r="H288" s="120">
        <v>0</v>
      </c>
      <c r="I288" s="120">
        <f t="shared" si="13"/>
        <v>0</v>
      </c>
      <c r="J288" s="120">
        <v>0</v>
      </c>
      <c r="K288" s="120"/>
      <c r="L288" s="120"/>
      <c r="M288" s="120"/>
      <c r="N288" s="120"/>
    </row>
    <row r="289" spans="1:14" s="111" customFormat="1" ht="27" customHeight="1">
      <c r="A289" s="85" t="s">
        <v>364</v>
      </c>
      <c r="B289" s="86" t="s">
        <v>3</v>
      </c>
      <c r="C289" s="85" t="s">
        <v>365</v>
      </c>
      <c r="D289" s="87"/>
      <c r="E289" s="173">
        <v>188212.27</v>
      </c>
      <c r="F289" s="173">
        <f t="shared" si="14"/>
        <v>24980.061052491867</v>
      </c>
      <c r="G289" s="88">
        <v>0</v>
      </c>
      <c r="H289" s="123">
        <v>0</v>
      </c>
      <c r="I289" s="123">
        <f t="shared" si="13"/>
        <v>0</v>
      </c>
      <c r="J289" s="120">
        <v>0</v>
      </c>
      <c r="K289" s="123"/>
      <c r="L289" s="123"/>
      <c r="M289" s="123"/>
      <c r="N289" s="123"/>
    </row>
    <row r="290" spans="1:14" s="111" customFormat="1" ht="27" customHeight="1">
      <c r="A290" s="86"/>
      <c r="B290" s="85">
        <v>3</v>
      </c>
      <c r="C290" s="85" t="s">
        <v>159</v>
      </c>
      <c r="D290" s="87"/>
      <c r="E290" s="173">
        <v>188212.27</v>
      </c>
      <c r="F290" s="173">
        <f t="shared" si="14"/>
        <v>24980.061052491867</v>
      </c>
      <c r="G290" s="88">
        <v>0</v>
      </c>
      <c r="H290" s="123">
        <v>0</v>
      </c>
      <c r="I290" s="123">
        <f t="shared" si="13"/>
        <v>0</v>
      </c>
      <c r="J290" s="120">
        <v>0</v>
      </c>
      <c r="K290" s="123"/>
      <c r="L290" s="123"/>
      <c r="M290" s="123"/>
      <c r="N290" s="123"/>
    </row>
    <row r="291" spans="1:14" s="111" customFormat="1" ht="27" customHeight="1">
      <c r="A291" s="86"/>
      <c r="B291" s="85">
        <v>31</v>
      </c>
      <c r="C291" s="85" t="s">
        <v>227</v>
      </c>
      <c r="D291" s="87"/>
      <c r="E291" s="173">
        <v>172600.32</v>
      </c>
      <c r="F291" s="173">
        <f t="shared" si="14"/>
        <v>22907.99920366315</v>
      </c>
      <c r="G291" s="88">
        <v>0</v>
      </c>
      <c r="H291" s="123">
        <v>0</v>
      </c>
      <c r="I291" s="123">
        <f t="shared" si="13"/>
        <v>0</v>
      </c>
      <c r="J291" s="120">
        <v>0</v>
      </c>
      <c r="K291" s="123"/>
      <c r="L291" s="123"/>
      <c r="M291" s="123"/>
      <c r="N291" s="123"/>
    </row>
    <row r="292" spans="1:14" s="111" customFormat="1" ht="27" customHeight="1">
      <c r="A292" s="86"/>
      <c r="B292" s="85">
        <v>311</v>
      </c>
      <c r="C292" s="85" t="s">
        <v>228</v>
      </c>
      <c r="D292" s="87"/>
      <c r="E292" s="173">
        <v>139008.02</v>
      </c>
      <c r="F292" s="173">
        <f t="shared" si="14"/>
        <v>18449.534806556505</v>
      </c>
      <c r="G292" s="88">
        <v>0</v>
      </c>
      <c r="H292" s="123">
        <v>0</v>
      </c>
      <c r="I292" s="123">
        <f t="shared" si="13"/>
        <v>0</v>
      </c>
      <c r="J292" s="120">
        <v>0</v>
      </c>
      <c r="K292" s="123"/>
      <c r="L292" s="123"/>
      <c r="M292" s="123"/>
      <c r="N292" s="123"/>
    </row>
    <row r="293" spans="1:14" ht="27" customHeight="1">
      <c r="A293" s="90"/>
      <c r="B293" s="90">
        <v>3111</v>
      </c>
      <c r="C293" s="90" t="s">
        <v>251</v>
      </c>
      <c r="D293" s="91">
        <v>11001</v>
      </c>
      <c r="E293" s="170">
        <v>0</v>
      </c>
      <c r="F293" s="170">
        <f t="shared" si="14"/>
        <v>0</v>
      </c>
      <c r="G293" s="89">
        <v>0</v>
      </c>
      <c r="H293" s="83">
        <v>0</v>
      </c>
      <c r="I293" s="123">
        <f t="shared" si="13"/>
        <v>0</v>
      </c>
      <c r="J293" s="124">
        <v>0</v>
      </c>
      <c r="K293" s="83"/>
      <c r="L293" s="83"/>
      <c r="M293" s="83"/>
      <c r="N293" s="83"/>
    </row>
    <row r="294" spans="1:14" ht="27" customHeight="1">
      <c r="A294" s="90"/>
      <c r="B294" s="90">
        <v>3111</v>
      </c>
      <c r="C294" s="90" t="s">
        <v>251</v>
      </c>
      <c r="D294" s="91">
        <v>51100</v>
      </c>
      <c r="E294" s="170">
        <v>139008.02</v>
      </c>
      <c r="F294" s="170">
        <f t="shared" si="14"/>
        <v>18449.534806556505</v>
      </c>
      <c r="G294" s="89">
        <v>0</v>
      </c>
      <c r="H294" s="83">
        <v>0</v>
      </c>
      <c r="I294" s="123">
        <f t="shared" si="13"/>
        <v>0</v>
      </c>
      <c r="J294" s="124">
        <v>0</v>
      </c>
      <c r="K294" s="83"/>
      <c r="L294" s="83"/>
      <c r="M294" s="83"/>
      <c r="N294" s="83"/>
    </row>
    <row r="295" spans="1:14" s="111" customFormat="1" ht="27" customHeight="1">
      <c r="A295" s="86"/>
      <c r="B295" s="85">
        <v>312</v>
      </c>
      <c r="C295" s="85" t="s">
        <v>230</v>
      </c>
      <c r="D295" s="87"/>
      <c r="E295" s="173">
        <v>10500</v>
      </c>
      <c r="F295" s="173">
        <f t="shared" si="14"/>
        <v>1393.5894883535734</v>
      </c>
      <c r="G295" s="88">
        <v>0</v>
      </c>
      <c r="H295" s="123">
        <v>0</v>
      </c>
      <c r="I295" s="123">
        <f t="shared" si="13"/>
        <v>0</v>
      </c>
      <c r="J295" s="120">
        <v>0</v>
      </c>
      <c r="K295" s="123"/>
      <c r="L295" s="123"/>
      <c r="M295" s="123"/>
      <c r="N295" s="123"/>
    </row>
    <row r="296" spans="1:14" ht="27" customHeight="1">
      <c r="A296" s="90"/>
      <c r="B296" s="90">
        <v>3121</v>
      </c>
      <c r="C296" s="90" t="s">
        <v>230</v>
      </c>
      <c r="D296" s="91">
        <v>11001</v>
      </c>
      <c r="E296" s="170">
        <v>0</v>
      </c>
      <c r="F296" s="170">
        <f t="shared" si="14"/>
        <v>0</v>
      </c>
      <c r="G296" s="89">
        <v>0</v>
      </c>
      <c r="H296" s="83">
        <v>0</v>
      </c>
      <c r="I296" s="123">
        <f t="shared" si="13"/>
        <v>0</v>
      </c>
      <c r="J296" s="124">
        <v>0</v>
      </c>
      <c r="K296" s="83"/>
      <c r="L296" s="83"/>
      <c r="M296" s="83"/>
      <c r="N296" s="83"/>
    </row>
    <row r="297" spans="1:14" ht="27" customHeight="1">
      <c r="A297" s="90"/>
      <c r="B297" s="90">
        <v>3121</v>
      </c>
      <c r="C297" s="90" t="s">
        <v>230</v>
      </c>
      <c r="D297" s="91">
        <v>51100</v>
      </c>
      <c r="E297" s="170">
        <v>10500</v>
      </c>
      <c r="F297" s="170">
        <f t="shared" si="14"/>
        <v>1393.5894883535734</v>
      </c>
      <c r="G297" s="89">
        <v>0</v>
      </c>
      <c r="H297" s="83">
        <v>0</v>
      </c>
      <c r="I297" s="123">
        <f t="shared" si="13"/>
        <v>0</v>
      </c>
      <c r="J297" s="124">
        <v>0</v>
      </c>
      <c r="K297" s="83"/>
      <c r="L297" s="83"/>
      <c r="M297" s="83"/>
      <c r="N297" s="83"/>
    </row>
    <row r="298" spans="1:14" s="111" customFormat="1" ht="27" customHeight="1">
      <c r="A298" s="86"/>
      <c r="B298" s="85">
        <v>313</v>
      </c>
      <c r="C298" s="85" t="s">
        <v>231</v>
      </c>
      <c r="D298" s="87"/>
      <c r="E298" s="173">
        <v>23092.3</v>
      </c>
      <c r="F298" s="173">
        <f t="shared" si="14"/>
        <v>3064.874908753069</v>
      </c>
      <c r="G298" s="88">
        <v>0</v>
      </c>
      <c r="H298" s="123">
        <v>0</v>
      </c>
      <c r="I298" s="123">
        <f t="shared" si="13"/>
        <v>0</v>
      </c>
      <c r="J298" s="120">
        <v>0</v>
      </c>
      <c r="K298" s="123"/>
      <c r="L298" s="123"/>
      <c r="M298" s="123"/>
      <c r="N298" s="123"/>
    </row>
    <row r="299" spans="1:14" ht="27" customHeight="1">
      <c r="A299" s="90"/>
      <c r="B299" s="90">
        <v>3132</v>
      </c>
      <c r="C299" s="90" t="s">
        <v>232</v>
      </c>
      <c r="D299" s="91">
        <v>11001</v>
      </c>
      <c r="E299" s="170">
        <v>0</v>
      </c>
      <c r="F299" s="170">
        <f t="shared" si="14"/>
        <v>0</v>
      </c>
      <c r="G299" s="89">
        <v>0</v>
      </c>
      <c r="H299" s="83">
        <v>0</v>
      </c>
      <c r="I299" s="123">
        <f t="shared" si="13"/>
        <v>0</v>
      </c>
      <c r="J299" s="124">
        <v>0</v>
      </c>
      <c r="K299" s="83"/>
      <c r="L299" s="83"/>
      <c r="M299" s="83"/>
      <c r="N299" s="83"/>
    </row>
    <row r="300" spans="1:14" ht="27" customHeight="1">
      <c r="A300" s="90"/>
      <c r="B300" s="90">
        <v>3132</v>
      </c>
      <c r="C300" s="90" t="s">
        <v>232</v>
      </c>
      <c r="D300" s="91">
        <v>51100</v>
      </c>
      <c r="E300" s="170">
        <v>23092.3</v>
      </c>
      <c r="F300" s="170">
        <f t="shared" si="14"/>
        <v>3064.874908753069</v>
      </c>
      <c r="G300" s="89">
        <v>0</v>
      </c>
      <c r="H300" s="83">
        <v>0</v>
      </c>
      <c r="I300" s="123">
        <f t="shared" si="13"/>
        <v>0</v>
      </c>
      <c r="J300" s="124">
        <v>0</v>
      </c>
      <c r="K300" s="83"/>
      <c r="L300" s="83"/>
      <c r="M300" s="83"/>
      <c r="N300" s="83"/>
    </row>
    <row r="301" spans="1:14" s="111" customFormat="1" ht="27" customHeight="1">
      <c r="A301" s="86"/>
      <c r="B301" s="85">
        <v>32</v>
      </c>
      <c r="C301" s="85" t="s">
        <v>158</v>
      </c>
      <c r="D301" s="87"/>
      <c r="E301" s="173">
        <v>15611.95</v>
      </c>
      <c r="F301" s="173">
        <f t="shared" si="14"/>
        <v>2072.0618488287214</v>
      </c>
      <c r="G301" s="88">
        <v>0</v>
      </c>
      <c r="H301" s="123">
        <v>0</v>
      </c>
      <c r="I301" s="123">
        <f t="shared" si="13"/>
        <v>0</v>
      </c>
      <c r="J301" s="120">
        <v>0</v>
      </c>
      <c r="K301" s="123"/>
      <c r="L301" s="123"/>
      <c r="M301" s="123"/>
      <c r="N301" s="123"/>
    </row>
    <row r="302" spans="1:14" s="111" customFormat="1" ht="27" customHeight="1">
      <c r="A302" s="86"/>
      <c r="B302" s="85">
        <v>321</v>
      </c>
      <c r="C302" s="85" t="s">
        <v>6</v>
      </c>
      <c r="D302" s="87"/>
      <c r="E302" s="173">
        <v>15611.95</v>
      </c>
      <c r="F302" s="173">
        <f t="shared" si="14"/>
        <v>2072.0618488287214</v>
      </c>
      <c r="G302" s="88">
        <v>0</v>
      </c>
      <c r="H302" s="123">
        <v>0</v>
      </c>
      <c r="I302" s="123">
        <f t="shared" si="13"/>
        <v>0</v>
      </c>
      <c r="J302" s="120">
        <v>0</v>
      </c>
      <c r="K302" s="123"/>
      <c r="L302" s="123"/>
      <c r="M302" s="123"/>
      <c r="N302" s="123"/>
    </row>
    <row r="303" spans="1:14" ht="27" customHeight="1">
      <c r="A303" s="90"/>
      <c r="B303" s="90">
        <v>3212</v>
      </c>
      <c r="C303" s="90" t="s">
        <v>234</v>
      </c>
      <c r="D303" s="91">
        <v>11001</v>
      </c>
      <c r="E303" s="170">
        <v>0</v>
      </c>
      <c r="F303" s="170">
        <f t="shared" si="14"/>
        <v>0</v>
      </c>
      <c r="G303" s="89">
        <v>0</v>
      </c>
      <c r="H303" s="83">
        <v>0</v>
      </c>
      <c r="I303" s="123">
        <f t="shared" si="13"/>
        <v>0</v>
      </c>
      <c r="J303" s="124">
        <v>0</v>
      </c>
      <c r="K303" s="83"/>
      <c r="L303" s="83"/>
      <c r="M303" s="83"/>
      <c r="N303" s="83"/>
    </row>
    <row r="304" spans="1:14" ht="27" customHeight="1">
      <c r="A304" s="90"/>
      <c r="B304" s="90">
        <v>3212</v>
      </c>
      <c r="C304" s="90" t="s">
        <v>234</v>
      </c>
      <c r="D304" s="91">
        <v>51100</v>
      </c>
      <c r="E304" s="170">
        <v>15611.95</v>
      </c>
      <c r="F304" s="170">
        <f t="shared" si="14"/>
        <v>2072.0618488287214</v>
      </c>
      <c r="G304" s="89">
        <v>0</v>
      </c>
      <c r="H304" s="83">
        <v>0</v>
      </c>
      <c r="I304" s="123">
        <f t="shared" si="13"/>
        <v>0</v>
      </c>
      <c r="J304" s="124">
        <v>0</v>
      </c>
      <c r="K304" s="83"/>
      <c r="L304" s="83"/>
      <c r="M304" s="83"/>
      <c r="N304" s="83"/>
    </row>
    <row r="305" spans="1:14" s="111" customFormat="1" ht="27" customHeight="1">
      <c r="A305" s="118">
        <v>9211</v>
      </c>
      <c r="B305" s="119" t="s">
        <v>2</v>
      </c>
      <c r="C305" s="118" t="s">
        <v>295</v>
      </c>
      <c r="D305" s="119"/>
      <c r="E305" s="172">
        <v>153240.4</v>
      </c>
      <c r="F305" s="172">
        <f t="shared" si="14"/>
        <v>20338.49625058066</v>
      </c>
      <c r="G305" s="120">
        <f>SUM(G306)</f>
        <v>230005.69</v>
      </c>
      <c r="H305" s="120">
        <f aca="true" t="shared" si="15" ref="H305:H321">G305/7.5345</f>
        <v>30527.00112814387</v>
      </c>
      <c r="I305" s="120">
        <f t="shared" si="13"/>
        <v>9149.998871856129</v>
      </c>
      <c r="J305" s="120">
        <f>SUM(J306)</f>
        <v>39677</v>
      </c>
      <c r="K305" s="120">
        <v>0</v>
      </c>
      <c r="L305" s="120">
        <f>K305/7.5345</f>
        <v>0</v>
      </c>
      <c r="M305" s="120">
        <v>0</v>
      </c>
      <c r="N305" s="120">
        <f>M305/7.5345</f>
        <v>0</v>
      </c>
    </row>
    <row r="306" spans="1:14" s="111" customFormat="1" ht="27" customHeight="1">
      <c r="A306" s="85" t="s">
        <v>297</v>
      </c>
      <c r="B306" s="86" t="s">
        <v>3</v>
      </c>
      <c r="C306" s="85" t="s">
        <v>296</v>
      </c>
      <c r="D306" s="87"/>
      <c r="E306" s="173">
        <v>153240</v>
      </c>
      <c r="F306" s="173">
        <f t="shared" si="14"/>
        <v>20338.443161457297</v>
      </c>
      <c r="G306" s="93">
        <f>SUM(G307)</f>
        <v>230005.69</v>
      </c>
      <c r="H306" s="123">
        <f t="shared" si="15"/>
        <v>30527.00112814387</v>
      </c>
      <c r="I306" s="123">
        <f t="shared" si="13"/>
        <v>9149.998871856129</v>
      </c>
      <c r="J306" s="120">
        <f>SUM(J307)</f>
        <v>39677</v>
      </c>
      <c r="K306" s="123">
        <v>0</v>
      </c>
      <c r="L306" s="123">
        <f>K306/7.5345</f>
        <v>0</v>
      </c>
      <c r="M306" s="123">
        <v>0</v>
      </c>
      <c r="N306" s="123">
        <f>M306/7.5345</f>
        <v>0</v>
      </c>
    </row>
    <row r="307" spans="1:14" s="111" customFormat="1" ht="27" customHeight="1">
      <c r="A307" s="86"/>
      <c r="B307" s="85">
        <v>3</v>
      </c>
      <c r="C307" s="85" t="s">
        <v>159</v>
      </c>
      <c r="D307" s="87"/>
      <c r="E307" s="173">
        <v>153240</v>
      </c>
      <c r="F307" s="173">
        <f t="shared" si="14"/>
        <v>20338.443161457297</v>
      </c>
      <c r="G307" s="93">
        <f>SUM(G308,G318)</f>
        <v>230005.69</v>
      </c>
      <c r="H307" s="123">
        <f t="shared" si="15"/>
        <v>30527.00112814387</v>
      </c>
      <c r="I307" s="123">
        <f t="shared" si="13"/>
        <v>9149.998871856129</v>
      </c>
      <c r="J307" s="120">
        <f>SUM(J308,J318)</f>
        <v>39677</v>
      </c>
      <c r="K307" s="123">
        <v>0</v>
      </c>
      <c r="L307" s="123">
        <f>K307/7.5345</f>
        <v>0</v>
      </c>
      <c r="M307" s="123">
        <v>0</v>
      </c>
      <c r="N307" s="123">
        <f>M307/7.5345</f>
        <v>0</v>
      </c>
    </row>
    <row r="308" spans="1:14" s="111" customFormat="1" ht="27" customHeight="1">
      <c r="A308" s="86"/>
      <c r="B308" s="85">
        <v>31</v>
      </c>
      <c r="C308" s="85" t="s">
        <v>227</v>
      </c>
      <c r="D308" s="87"/>
      <c r="E308" s="173">
        <v>134770.53</v>
      </c>
      <c r="F308" s="173">
        <f t="shared" si="14"/>
        <v>17887.12323312761</v>
      </c>
      <c r="G308" s="93">
        <f>SUM(G309,G312,G315)</f>
        <v>210046.81</v>
      </c>
      <c r="H308" s="123">
        <f t="shared" si="15"/>
        <v>27878.002521733357</v>
      </c>
      <c r="I308" s="123">
        <f t="shared" si="13"/>
        <v>6819.997478266643</v>
      </c>
      <c r="J308" s="120">
        <f>SUM(J309,J312,J315)</f>
        <v>34698</v>
      </c>
      <c r="K308" s="123">
        <v>0</v>
      </c>
      <c r="L308" s="123">
        <f>K308/7.5345</f>
        <v>0</v>
      </c>
      <c r="M308" s="123">
        <v>0</v>
      </c>
      <c r="N308" s="123">
        <f>M308/7.5345</f>
        <v>0</v>
      </c>
    </row>
    <row r="309" spans="1:14" s="111" customFormat="1" ht="27" customHeight="1">
      <c r="A309" s="86"/>
      <c r="B309" s="85">
        <v>311</v>
      </c>
      <c r="C309" s="85" t="s">
        <v>228</v>
      </c>
      <c r="D309" s="87"/>
      <c r="E309" s="173">
        <v>100858.2</v>
      </c>
      <c r="F309" s="173">
        <f t="shared" si="14"/>
        <v>13386.183555644036</v>
      </c>
      <c r="G309" s="93">
        <f>SUM(G310:G311)</f>
        <v>170000.93</v>
      </c>
      <c r="H309" s="123">
        <f t="shared" si="15"/>
        <v>22563.000862698253</v>
      </c>
      <c r="I309" s="123">
        <f t="shared" si="13"/>
        <v>2523.9991373017474</v>
      </c>
      <c r="J309" s="120">
        <f>SUM(J310:J311)</f>
        <v>25087</v>
      </c>
      <c r="K309" s="123"/>
      <c r="L309" s="123"/>
      <c r="M309" s="123"/>
      <c r="N309" s="123"/>
    </row>
    <row r="310" spans="1:14" ht="27" customHeight="1">
      <c r="A310" s="90"/>
      <c r="B310" s="90">
        <v>3111</v>
      </c>
      <c r="C310" s="90" t="s">
        <v>251</v>
      </c>
      <c r="D310" s="91">
        <v>11001</v>
      </c>
      <c r="E310" s="170">
        <v>77461.31</v>
      </c>
      <c r="F310" s="170">
        <f t="shared" si="14"/>
        <v>10280.882606675956</v>
      </c>
      <c r="G310" s="92">
        <v>20004.1</v>
      </c>
      <c r="H310" s="83">
        <f t="shared" si="15"/>
        <v>2655.0003318070208</v>
      </c>
      <c r="I310" s="123">
        <f t="shared" si="13"/>
        <v>2523.9996681929792</v>
      </c>
      <c r="J310" s="124">
        <v>5179</v>
      </c>
      <c r="K310" s="83"/>
      <c r="L310" s="83"/>
      <c r="M310" s="83"/>
      <c r="N310" s="83"/>
    </row>
    <row r="311" spans="1:14" ht="27" customHeight="1">
      <c r="A311" s="90"/>
      <c r="B311" s="90">
        <v>3111</v>
      </c>
      <c r="C311" s="90" t="s">
        <v>251</v>
      </c>
      <c r="D311" s="91">
        <v>51100</v>
      </c>
      <c r="E311" s="170">
        <v>23396.89</v>
      </c>
      <c r="F311" s="170">
        <f t="shared" si="14"/>
        <v>3105.30094896808</v>
      </c>
      <c r="G311" s="92">
        <v>149996.83</v>
      </c>
      <c r="H311" s="83">
        <f t="shared" si="15"/>
        <v>19908.00053089123</v>
      </c>
      <c r="I311" s="123">
        <f t="shared" si="13"/>
        <v>-0.0005308912295731716</v>
      </c>
      <c r="J311" s="124">
        <v>19908</v>
      </c>
      <c r="K311" s="83"/>
      <c r="L311" s="83"/>
      <c r="M311" s="83"/>
      <c r="N311" s="83"/>
    </row>
    <row r="312" spans="1:14" s="111" customFormat="1" ht="27" customHeight="1">
      <c r="A312" s="86"/>
      <c r="B312" s="85">
        <v>312</v>
      </c>
      <c r="C312" s="85" t="s">
        <v>230</v>
      </c>
      <c r="D312" s="87"/>
      <c r="E312" s="173">
        <v>17270.7</v>
      </c>
      <c r="F312" s="173">
        <f t="shared" si="14"/>
        <v>2292.2158072864822</v>
      </c>
      <c r="G312" s="93">
        <f>SUM(G313:G314)</f>
        <v>11000.380000000001</v>
      </c>
      <c r="H312" s="123">
        <f t="shared" si="15"/>
        <v>1460.0013272280842</v>
      </c>
      <c r="I312" s="123">
        <f t="shared" si="13"/>
        <v>3833.998672771916</v>
      </c>
      <c r="J312" s="120">
        <f>SUM(J313:J314)</f>
        <v>5294</v>
      </c>
      <c r="K312" s="123"/>
      <c r="L312" s="123"/>
      <c r="M312" s="123"/>
      <c r="N312" s="123"/>
    </row>
    <row r="313" spans="1:14" ht="27" customHeight="1">
      <c r="A313" s="90"/>
      <c r="B313" s="90">
        <v>3121</v>
      </c>
      <c r="C313" s="90" t="s">
        <v>230</v>
      </c>
      <c r="D313" s="91">
        <v>11001</v>
      </c>
      <c r="E313" s="170">
        <v>15270.7</v>
      </c>
      <c r="F313" s="170">
        <f t="shared" si="14"/>
        <v>2026.77019045723</v>
      </c>
      <c r="G313" s="92">
        <v>497.28</v>
      </c>
      <c r="H313" s="83">
        <f t="shared" si="15"/>
        <v>66.00039816842524</v>
      </c>
      <c r="I313" s="123">
        <f t="shared" si="13"/>
        <v>3833.9996018315746</v>
      </c>
      <c r="J313" s="124">
        <v>3900</v>
      </c>
      <c r="K313" s="83"/>
      <c r="L313" s="83"/>
      <c r="M313" s="83"/>
      <c r="N313" s="83"/>
    </row>
    <row r="314" spans="1:14" ht="27" customHeight="1">
      <c r="A314" s="90"/>
      <c r="B314" s="90">
        <v>3121</v>
      </c>
      <c r="C314" s="90" t="s">
        <v>230</v>
      </c>
      <c r="D314" s="91">
        <v>51100</v>
      </c>
      <c r="E314" s="170">
        <v>2000</v>
      </c>
      <c r="F314" s="170">
        <f t="shared" si="14"/>
        <v>265.4456168292521</v>
      </c>
      <c r="G314" s="92">
        <v>10503.1</v>
      </c>
      <c r="H314" s="83">
        <f t="shared" si="15"/>
        <v>1394.0009290596588</v>
      </c>
      <c r="I314" s="123">
        <f t="shared" si="13"/>
        <v>-0.0009290596588016342</v>
      </c>
      <c r="J314" s="124">
        <v>1394</v>
      </c>
      <c r="K314" s="83"/>
      <c r="L314" s="83"/>
      <c r="M314" s="83"/>
      <c r="N314" s="83"/>
    </row>
    <row r="315" spans="1:14" s="111" customFormat="1" ht="27" customHeight="1">
      <c r="A315" s="86"/>
      <c r="B315" s="85">
        <v>313</v>
      </c>
      <c r="C315" s="85" t="s">
        <v>231</v>
      </c>
      <c r="D315" s="87"/>
      <c r="E315" s="173">
        <v>16641.63</v>
      </c>
      <c r="F315" s="173">
        <f t="shared" si="14"/>
        <v>2208.723870197093</v>
      </c>
      <c r="G315" s="93">
        <f>SUM(G316:G317)</f>
        <v>29045.5</v>
      </c>
      <c r="H315" s="123">
        <f t="shared" si="15"/>
        <v>3855.0003318070208</v>
      </c>
      <c r="I315" s="123">
        <f t="shared" si="13"/>
        <v>461.99966819297924</v>
      </c>
      <c r="J315" s="120">
        <f>SUM(J316:J317)</f>
        <v>4317</v>
      </c>
      <c r="K315" s="123"/>
      <c r="L315" s="123"/>
      <c r="M315" s="123"/>
      <c r="N315" s="123"/>
    </row>
    <row r="316" spans="1:14" ht="27" customHeight="1">
      <c r="A316" s="90"/>
      <c r="B316" s="90">
        <v>3132</v>
      </c>
      <c r="C316" s="90" t="s">
        <v>232</v>
      </c>
      <c r="D316" s="91">
        <v>11001</v>
      </c>
      <c r="E316" s="170">
        <v>12781.14</v>
      </c>
      <c r="F316" s="170">
        <f t="shared" si="14"/>
        <v>1696.3487955405135</v>
      </c>
      <c r="G316" s="92">
        <v>3300.11</v>
      </c>
      <c r="H316" s="83">
        <f t="shared" si="15"/>
        <v>437.9998672771916</v>
      </c>
      <c r="I316" s="123">
        <f t="shared" si="13"/>
        <v>462.0001327228084</v>
      </c>
      <c r="J316" s="124">
        <v>900</v>
      </c>
      <c r="K316" s="83"/>
      <c r="L316" s="83"/>
      <c r="M316" s="83"/>
      <c r="N316" s="83"/>
    </row>
    <row r="317" spans="1:14" ht="27" customHeight="1">
      <c r="A317" s="90"/>
      <c r="B317" s="90">
        <v>3132</v>
      </c>
      <c r="C317" s="90" t="s">
        <v>232</v>
      </c>
      <c r="D317" s="91">
        <v>51100</v>
      </c>
      <c r="E317" s="170">
        <v>3860.49</v>
      </c>
      <c r="F317" s="170">
        <f t="shared" si="14"/>
        <v>512.3750746565797</v>
      </c>
      <c r="G317" s="92">
        <v>25745.39</v>
      </c>
      <c r="H317" s="83">
        <f t="shared" si="15"/>
        <v>3417.000464529829</v>
      </c>
      <c r="I317" s="123">
        <f t="shared" si="13"/>
        <v>-0.0004645298290597566</v>
      </c>
      <c r="J317" s="124">
        <v>3417</v>
      </c>
      <c r="K317" s="83"/>
      <c r="L317" s="83"/>
      <c r="M317" s="83"/>
      <c r="N317" s="83"/>
    </row>
    <row r="318" spans="1:14" s="111" customFormat="1" ht="27" customHeight="1">
      <c r="A318" s="86"/>
      <c r="B318" s="85">
        <v>32</v>
      </c>
      <c r="C318" s="85" t="s">
        <v>158</v>
      </c>
      <c r="D318" s="87"/>
      <c r="E318" s="173">
        <v>18469.87</v>
      </c>
      <c r="F318" s="173">
        <f t="shared" si="14"/>
        <v>2451.373017453049</v>
      </c>
      <c r="G318" s="93">
        <f>SUM(G319)</f>
        <v>19958.879999999997</v>
      </c>
      <c r="H318" s="123">
        <f t="shared" si="15"/>
        <v>2648.998606410511</v>
      </c>
      <c r="I318" s="123">
        <f t="shared" si="13"/>
        <v>2330.001393589489</v>
      </c>
      <c r="J318" s="120">
        <f>SUM(J319)</f>
        <v>4979</v>
      </c>
      <c r="K318" s="123">
        <v>0</v>
      </c>
      <c r="L318" s="123">
        <f>K318/7.5345</f>
        <v>0</v>
      </c>
      <c r="M318" s="123">
        <v>0</v>
      </c>
      <c r="N318" s="123">
        <f>M318/7.5345</f>
        <v>0</v>
      </c>
    </row>
    <row r="319" spans="1:14" s="111" customFormat="1" ht="27" customHeight="1">
      <c r="A319" s="86"/>
      <c r="B319" s="85">
        <v>321</v>
      </c>
      <c r="C319" s="85" t="s">
        <v>6</v>
      </c>
      <c r="D319" s="87"/>
      <c r="E319" s="173">
        <v>18469.87</v>
      </c>
      <c r="F319" s="173">
        <f t="shared" si="14"/>
        <v>2451.373017453049</v>
      </c>
      <c r="G319" s="93">
        <f>SUM(G320:G321)</f>
        <v>19958.879999999997</v>
      </c>
      <c r="H319" s="123">
        <f t="shared" si="15"/>
        <v>2648.998606410511</v>
      </c>
      <c r="I319" s="123">
        <f t="shared" si="13"/>
        <v>2330.001393589489</v>
      </c>
      <c r="J319" s="120">
        <f>SUM(J320:J321)</f>
        <v>4979</v>
      </c>
      <c r="K319" s="123"/>
      <c r="L319" s="123"/>
      <c r="M319" s="123"/>
      <c r="N319" s="123"/>
    </row>
    <row r="320" spans="1:14" ht="27" customHeight="1">
      <c r="A320" s="90"/>
      <c r="B320" s="90">
        <v>3212</v>
      </c>
      <c r="C320" s="90" t="s">
        <v>234</v>
      </c>
      <c r="D320" s="91">
        <v>11001</v>
      </c>
      <c r="E320" s="170">
        <v>12351.25</v>
      </c>
      <c r="F320" s="170">
        <f t="shared" si="14"/>
        <v>1639.29258743115</v>
      </c>
      <c r="G320" s="92">
        <v>10698.99</v>
      </c>
      <c r="H320" s="83">
        <f t="shared" si="15"/>
        <v>1420</v>
      </c>
      <c r="I320" s="123">
        <f t="shared" si="13"/>
        <v>2330</v>
      </c>
      <c r="J320" s="124">
        <v>3750</v>
      </c>
      <c r="K320" s="83"/>
      <c r="L320" s="83"/>
      <c r="M320" s="83"/>
      <c r="N320" s="83"/>
    </row>
    <row r="321" spans="1:14" ht="27" customHeight="1">
      <c r="A321" s="90"/>
      <c r="B321" s="90">
        <v>3212</v>
      </c>
      <c r="C321" s="90" t="s">
        <v>234</v>
      </c>
      <c r="D321" s="91">
        <v>51100</v>
      </c>
      <c r="E321" s="170">
        <v>6118.62</v>
      </c>
      <c r="F321" s="170">
        <f t="shared" si="14"/>
        <v>812.0804300218992</v>
      </c>
      <c r="G321" s="92">
        <v>9259.89</v>
      </c>
      <c r="H321" s="83">
        <f t="shared" si="15"/>
        <v>1228.9986064105115</v>
      </c>
      <c r="I321" s="123">
        <f t="shared" si="13"/>
        <v>0.0013935894885435118</v>
      </c>
      <c r="J321" s="124">
        <v>1229</v>
      </c>
      <c r="K321" s="83"/>
      <c r="L321" s="83"/>
      <c r="M321" s="83"/>
      <c r="N321" s="83"/>
    </row>
    <row r="322" ht="27" customHeight="1">
      <c r="J322" s="131"/>
    </row>
    <row r="323" ht="27" customHeight="1">
      <c r="J323" s="131"/>
    </row>
    <row r="324" ht="27" customHeight="1">
      <c r="J324" s="131"/>
    </row>
    <row r="325" ht="27" customHeight="1">
      <c r="J325" s="131"/>
    </row>
    <row r="326" ht="27" customHeight="1">
      <c r="J326" s="131"/>
    </row>
    <row r="327" ht="27" customHeight="1">
      <c r="J327" s="131"/>
    </row>
    <row r="328" ht="27" customHeight="1">
      <c r="J328" s="131"/>
    </row>
    <row r="329" ht="27" customHeight="1">
      <c r="J329" s="131"/>
    </row>
    <row r="330" ht="27" customHeight="1">
      <c r="J330" s="131"/>
    </row>
    <row r="331" ht="27" customHeight="1">
      <c r="J331" s="131"/>
    </row>
    <row r="332" ht="27" customHeight="1">
      <c r="J332" s="131"/>
    </row>
    <row r="333" ht="27" customHeight="1">
      <c r="J333" s="131"/>
    </row>
    <row r="334" ht="27" customHeight="1">
      <c r="J334" s="131"/>
    </row>
    <row r="335" ht="27" customHeight="1">
      <c r="J335" s="131"/>
    </row>
    <row r="336" ht="27" customHeight="1">
      <c r="J336" s="131"/>
    </row>
    <row r="337" ht="27" customHeight="1">
      <c r="J337" s="131"/>
    </row>
    <row r="338" ht="27" customHeight="1">
      <c r="J338" s="131"/>
    </row>
    <row r="339" ht="27" customHeight="1">
      <c r="J339" s="131"/>
    </row>
    <row r="340" ht="27" customHeight="1">
      <c r="J340" s="131"/>
    </row>
    <row r="341" ht="27" customHeight="1">
      <c r="J341" s="131"/>
    </row>
    <row r="342" ht="27" customHeight="1">
      <c r="J342" s="131"/>
    </row>
    <row r="343" ht="27" customHeight="1">
      <c r="J343" s="131"/>
    </row>
    <row r="344" ht="27" customHeight="1">
      <c r="J344" s="131"/>
    </row>
    <row r="345" ht="27" customHeight="1">
      <c r="J345" s="131"/>
    </row>
    <row r="346" ht="27" customHeight="1">
      <c r="J346" s="131"/>
    </row>
    <row r="347" ht="27" customHeight="1">
      <c r="J347" s="131"/>
    </row>
    <row r="348" ht="27" customHeight="1">
      <c r="J348" s="131"/>
    </row>
    <row r="349" ht="27" customHeight="1">
      <c r="J349" s="131"/>
    </row>
    <row r="350" ht="27" customHeight="1">
      <c r="J350" s="131"/>
    </row>
    <row r="351" ht="27" customHeight="1">
      <c r="J351" s="131"/>
    </row>
    <row r="352" ht="27" customHeight="1">
      <c r="J352" s="131"/>
    </row>
    <row r="353" ht="27" customHeight="1">
      <c r="J353" s="131"/>
    </row>
    <row r="354" ht="27" customHeight="1">
      <c r="J354" s="131"/>
    </row>
    <row r="355" ht="27" customHeight="1">
      <c r="J355" s="131"/>
    </row>
    <row r="356" ht="27" customHeight="1">
      <c r="J356" s="131"/>
    </row>
    <row r="357" ht="27" customHeight="1">
      <c r="J357" s="131"/>
    </row>
    <row r="358" ht="27" customHeight="1">
      <c r="J358" s="131"/>
    </row>
    <row r="359" ht="27" customHeight="1">
      <c r="J359" s="131"/>
    </row>
    <row r="360" ht="27" customHeight="1">
      <c r="J360" s="131"/>
    </row>
    <row r="361" ht="27" customHeight="1">
      <c r="J361" s="131"/>
    </row>
    <row r="362" ht="27" customHeight="1">
      <c r="J362" s="131"/>
    </row>
    <row r="363" ht="27" customHeight="1">
      <c r="J363" s="131"/>
    </row>
    <row r="364" ht="27" customHeight="1">
      <c r="J364" s="131"/>
    </row>
    <row r="365" ht="27" customHeight="1">
      <c r="J365" s="131"/>
    </row>
    <row r="366" ht="27" customHeight="1">
      <c r="J366" s="131"/>
    </row>
    <row r="367" ht="27" customHeight="1">
      <c r="J367" s="131"/>
    </row>
    <row r="368" ht="27" customHeight="1">
      <c r="J368" s="131"/>
    </row>
    <row r="369" ht="27" customHeight="1">
      <c r="J369" s="131"/>
    </row>
    <row r="370" ht="27" customHeight="1">
      <c r="J370" s="131"/>
    </row>
    <row r="371" ht="27" customHeight="1">
      <c r="J371" s="131"/>
    </row>
    <row r="372" ht="27" customHeight="1">
      <c r="J372" s="131"/>
    </row>
    <row r="373" ht="27" customHeight="1">
      <c r="J373" s="131"/>
    </row>
    <row r="374" ht="27" customHeight="1">
      <c r="J374" s="131"/>
    </row>
    <row r="375" ht="27" customHeight="1">
      <c r="J375" s="131"/>
    </row>
    <row r="376" ht="27" customHeight="1">
      <c r="J376" s="131"/>
    </row>
    <row r="377" ht="27" customHeight="1">
      <c r="J377" s="131"/>
    </row>
    <row r="378" ht="27" customHeight="1">
      <c r="J378" s="131"/>
    </row>
    <row r="379" ht="27" customHeight="1">
      <c r="J379" s="131"/>
    </row>
    <row r="380" ht="27" customHeight="1">
      <c r="J380" s="131"/>
    </row>
    <row r="381" ht="27" customHeight="1">
      <c r="J381" s="131"/>
    </row>
    <row r="382" ht="27" customHeight="1">
      <c r="J382" s="131"/>
    </row>
    <row r="383" ht="27" customHeight="1">
      <c r="J383" s="131"/>
    </row>
    <row r="384" ht="27" customHeight="1">
      <c r="J384" s="131"/>
    </row>
    <row r="385" ht="27" customHeight="1">
      <c r="J385" s="131"/>
    </row>
    <row r="386" ht="27" customHeight="1">
      <c r="J386" s="131"/>
    </row>
    <row r="387" ht="27" customHeight="1">
      <c r="J387" s="131"/>
    </row>
    <row r="388" ht="27" customHeight="1">
      <c r="J388" s="131"/>
    </row>
    <row r="389" ht="27" customHeight="1">
      <c r="J389" s="131"/>
    </row>
    <row r="390" ht="27" customHeight="1">
      <c r="J390" s="131"/>
    </row>
    <row r="391" ht="27" customHeight="1">
      <c r="J391" s="131"/>
    </row>
    <row r="392" ht="27" customHeight="1">
      <c r="J392" s="131"/>
    </row>
    <row r="393" ht="27" customHeight="1">
      <c r="J393" s="131"/>
    </row>
    <row r="394" ht="27" customHeight="1">
      <c r="J394" s="131"/>
    </row>
    <row r="395" ht="27" customHeight="1">
      <c r="J395" s="131"/>
    </row>
    <row r="396" ht="27" customHeight="1">
      <c r="J396" s="131"/>
    </row>
    <row r="397" ht="27" customHeight="1">
      <c r="J397" s="131"/>
    </row>
    <row r="398" ht="27" customHeight="1">
      <c r="J398" s="131"/>
    </row>
    <row r="399" ht="27" customHeight="1">
      <c r="J399" s="131"/>
    </row>
    <row r="400" ht="27" customHeight="1">
      <c r="J400" s="131"/>
    </row>
    <row r="401" ht="27" customHeight="1">
      <c r="J401" s="131"/>
    </row>
    <row r="402" ht="27" customHeight="1">
      <c r="J402" s="131"/>
    </row>
    <row r="403" ht="27" customHeight="1">
      <c r="J403" s="131"/>
    </row>
    <row r="404" ht="27" customHeight="1">
      <c r="J404" s="131"/>
    </row>
    <row r="405" ht="27" customHeight="1">
      <c r="J405" s="131"/>
    </row>
    <row r="406" ht="27" customHeight="1">
      <c r="J406" s="131"/>
    </row>
    <row r="407" ht="27" customHeight="1">
      <c r="J407" s="131"/>
    </row>
    <row r="408" ht="27" customHeight="1">
      <c r="J408" s="131"/>
    </row>
    <row r="409" ht="27" customHeight="1">
      <c r="J409" s="131"/>
    </row>
    <row r="410" ht="27" customHeight="1">
      <c r="J410" s="131"/>
    </row>
    <row r="411" ht="27" customHeight="1">
      <c r="J411" s="131"/>
    </row>
    <row r="412" ht="27" customHeight="1">
      <c r="J412" s="131"/>
    </row>
    <row r="413" ht="27" customHeight="1">
      <c r="J413" s="131"/>
    </row>
    <row r="414" ht="27" customHeight="1">
      <c r="J414" s="131"/>
    </row>
    <row r="415" ht="27" customHeight="1">
      <c r="J415" s="131"/>
    </row>
    <row r="416" ht="27" customHeight="1">
      <c r="J416" s="131"/>
    </row>
    <row r="417" ht="27" customHeight="1">
      <c r="J417" s="131"/>
    </row>
    <row r="418" ht="27" customHeight="1">
      <c r="J418" s="131"/>
    </row>
    <row r="419" ht="27" customHeight="1">
      <c r="J419" s="131"/>
    </row>
    <row r="420" ht="27" customHeight="1">
      <c r="J420" s="131"/>
    </row>
    <row r="421" ht="27" customHeight="1">
      <c r="J421" s="131"/>
    </row>
    <row r="422" ht="27" customHeight="1">
      <c r="J422" s="131"/>
    </row>
    <row r="423" ht="27" customHeight="1">
      <c r="J423" s="131"/>
    </row>
    <row r="424" ht="27" customHeight="1">
      <c r="J424" s="131"/>
    </row>
    <row r="425" ht="27" customHeight="1">
      <c r="J425" s="131"/>
    </row>
    <row r="426" ht="27" customHeight="1">
      <c r="J426" s="131"/>
    </row>
    <row r="427" ht="27" customHeight="1">
      <c r="J427" s="131"/>
    </row>
    <row r="428" ht="27" customHeight="1">
      <c r="J428" s="131"/>
    </row>
    <row r="429" ht="27" customHeight="1">
      <c r="J429" s="131"/>
    </row>
    <row r="430" ht="27" customHeight="1">
      <c r="J430" s="131"/>
    </row>
    <row r="431" ht="27" customHeight="1">
      <c r="J431" s="131"/>
    </row>
    <row r="432" ht="27" customHeight="1">
      <c r="J432" s="131"/>
    </row>
    <row r="433" ht="27" customHeight="1">
      <c r="J433" s="131"/>
    </row>
    <row r="434" ht="27" customHeight="1">
      <c r="J434" s="131"/>
    </row>
    <row r="435" ht="27" customHeight="1">
      <c r="J435" s="131"/>
    </row>
    <row r="436" ht="27" customHeight="1">
      <c r="J436" s="131"/>
    </row>
    <row r="437" ht="27" customHeight="1">
      <c r="J437" s="131"/>
    </row>
    <row r="438" ht="27" customHeight="1">
      <c r="J438" s="131"/>
    </row>
    <row r="439" ht="27" customHeight="1">
      <c r="J439" s="131"/>
    </row>
    <row r="440" ht="27" customHeight="1">
      <c r="J440" s="131"/>
    </row>
    <row r="441" ht="27" customHeight="1">
      <c r="J441" s="131"/>
    </row>
    <row r="442" ht="27" customHeight="1">
      <c r="J442" s="131"/>
    </row>
    <row r="443" ht="27" customHeight="1">
      <c r="J443" s="131"/>
    </row>
    <row r="444" ht="27" customHeight="1">
      <c r="J444" s="131"/>
    </row>
    <row r="445" ht="27" customHeight="1">
      <c r="J445" s="131"/>
    </row>
    <row r="446" ht="27" customHeight="1">
      <c r="J446" s="131"/>
    </row>
    <row r="447" ht="27" customHeight="1">
      <c r="J447" s="131"/>
    </row>
    <row r="448" ht="27" customHeight="1">
      <c r="J448" s="131"/>
    </row>
    <row r="449" ht="27" customHeight="1">
      <c r="J449" s="131"/>
    </row>
    <row r="450" ht="27" customHeight="1">
      <c r="J450" s="131"/>
    </row>
    <row r="451" ht="27" customHeight="1">
      <c r="J451" s="131"/>
    </row>
    <row r="452" ht="27" customHeight="1">
      <c r="J452" s="131"/>
    </row>
    <row r="453" ht="27" customHeight="1">
      <c r="J453" s="131"/>
    </row>
    <row r="454" ht="27" customHeight="1">
      <c r="J454" s="131"/>
    </row>
    <row r="455" ht="27" customHeight="1">
      <c r="J455" s="131"/>
    </row>
    <row r="456" ht="27" customHeight="1">
      <c r="J456" s="131"/>
    </row>
    <row r="457" ht="27" customHeight="1">
      <c r="J457" s="131"/>
    </row>
    <row r="458" ht="27" customHeight="1">
      <c r="J458" s="131"/>
    </row>
    <row r="459" ht="27" customHeight="1">
      <c r="J459" s="131"/>
    </row>
    <row r="460" ht="27" customHeight="1">
      <c r="J460" s="131"/>
    </row>
    <row r="461" ht="27" customHeight="1">
      <c r="J461" s="131"/>
    </row>
    <row r="462" ht="27" customHeight="1">
      <c r="J462" s="131"/>
    </row>
    <row r="463" ht="27" customHeight="1">
      <c r="J463" s="131"/>
    </row>
    <row r="464" ht="27" customHeight="1">
      <c r="J464" s="131"/>
    </row>
    <row r="465" ht="27" customHeight="1">
      <c r="J465" s="131"/>
    </row>
    <row r="466" ht="27" customHeight="1">
      <c r="J466" s="131"/>
    </row>
    <row r="467" ht="27" customHeight="1">
      <c r="J467" s="131"/>
    </row>
    <row r="468" ht="27" customHeight="1">
      <c r="J468" s="131"/>
    </row>
    <row r="469" ht="27" customHeight="1">
      <c r="J469" s="131"/>
    </row>
    <row r="470" ht="27" customHeight="1">
      <c r="J470" s="131"/>
    </row>
    <row r="471" ht="27" customHeight="1">
      <c r="J471" s="131"/>
    </row>
    <row r="472" ht="27" customHeight="1">
      <c r="J472" s="131"/>
    </row>
    <row r="473" ht="27" customHeight="1">
      <c r="J473" s="131"/>
    </row>
    <row r="474" ht="27" customHeight="1">
      <c r="J474" s="131"/>
    </row>
    <row r="475" ht="27" customHeight="1">
      <c r="J475" s="131"/>
    </row>
    <row r="476" ht="27" customHeight="1">
      <c r="J476" s="131"/>
    </row>
    <row r="477" ht="27" customHeight="1">
      <c r="J477" s="131"/>
    </row>
    <row r="478" ht="27" customHeight="1">
      <c r="J478" s="131"/>
    </row>
    <row r="479" ht="27" customHeight="1">
      <c r="J479" s="131"/>
    </row>
    <row r="480" ht="27" customHeight="1">
      <c r="J480" s="131"/>
    </row>
    <row r="481" ht="27" customHeight="1">
      <c r="J481" s="131"/>
    </row>
    <row r="482" ht="27" customHeight="1">
      <c r="J482" s="131"/>
    </row>
    <row r="483" ht="27" customHeight="1">
      <c r="J483" s="131"/>
    </row>
    <row r="484" ht="27" customHeight="1">
      <c r="J484" s="131"/>
    </row>
    <row r="485" ht="27" customHeight="1">
      <c r="J485" s="131"/>
    </row>
    <row r="486" ht="27" customHeight="1">
      <c r="J486" s="131"/>
    </row>
    <row r="487" ht="27" customHeight="1">
      <c r="J487" s="131"/>
    </row>
    <row r="488" ht="27" customHeight="1">
      <c r="J488" s="131"/>
    </row>
    <row r="489" ht="27" customHeight="1">
      <c r="J489" s="131"/>
    </row>
    <row r="490" ht="27" customHeight="1">
      <c r="J490" s="131"/>
    </row>
    <row r="491" ht="27" customHeight="1">
      <c r="J491" s="131"/>
    </row>
    <row r="492" ht="27" customHeight="1">
      <c r="J492" s="131"/>
    </row>
    <row r="493" ht="27" customHeight="1">
      <c r="J493" s="131"/>
    </row>
    <row r="494" ht="27" customHeight="1">
      <c r="J494" s="131"/>
    </row>
    <row r="495" ht="27" customHeight="1">
      <c r="J495" s="131"/>
    </row>
    <row r="496" ht="27" customHeight="1">
      <c r="J496" s="131"/>
    </row>
    <row r="497" ht="27" customHeight="1">
      <c r="J497" s="131"/>
    </row>
    <row r="498" ht="27" customHeight="1">
      <c r="J498" s="131"/>
    </row>
    <row r="499" ht="27" customHeight="1">
      <c r="J499" s="131"/>
    </row>
    <row r="500" ht="27" customHeight="1">
      <c r="J500" s="131"/>
    </row>
    <row r="501" ht="27" customHeight="1">
      <c r="J501" s="131"/>
    </row>
    <row r="502" ht="27" customHeight="1">
      <c r="J502" s="131"/>
    </row>
    <row r="503" ht="27" customHeight="1">
      <c r="J503" s="131"/>
    </row>
    <row r="504" ht="27" customHeight="1">
      <c r="J504" s="131"/>
    </row>
    <row r="505" ht="27" customHeight="1">
      <c r="J505" s="131"/>
    </row>
    <row r="506" ht="27" customHeight="1">
      <c r="J506" s="131"/>
    </row>
    <row r="507" ht="27" customHeight="1">
      <c r="J507" s="131"/>
    </row>
    <row r="508" ht="27" customHeight="1">
      <c r="J508" s="131"/>
    </row>
    <row r="509" ht="27" customHeight="1">
      <c r="J509" s="131"/>
    </row>
    <row r="510" ht="27" customHeight="1">
      <c r="J510" s="131"/>
    </row>
    <row r="511" ht="27" customHeight="1">
      <c r="J511" s="131"/>
    </row>
    <row r="512" ht="27" customHeight="1">
      <c r="J512" s="131"/>
    </row>
    <row r="513" ht="27" customHeight="1">
      <c r="J513" s="131"/>
    </row>
    <row r="514" ht="27" customHeight="1">
      <c r="J514" s="131"/>
    </row>
    <row r="515" ht="27" customHeight="1">
      <c r="J515" s="131"/>
    </row>
    <row r="516" ht="27" customHeight="1">
      <c r="J516" s="131"/>
    </row>
    <row r="517" ht="27" customHeight="1">
      <c r="J517" s="131"/>
    </row>
    <row r="518" ht="27" customHeight="1">
      <c r="J518" s="131"/>
    </row>
    <row r="519" ht="27" customHeight="1">
      <c r="J519" s="131"/>
    </row>
    <row r="520" ht="27" customHeight="1">
      <c r="J520" s="131"/>
    </row>
  </sheetData>
  <sheetProtection/>
  <mergeCells count="3">
    <mergeCell ref="B2:C2"/>
    <mergeCell ref="B3:C3"/>
    <mergeCell ref="A1:N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41" r:id="rId1"/>
  <headerFooter alignWithMargins="0">
    <oddFooter>&amp;L&amp;C&amp;R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2023-07-22T10:00:25Z</dcterms:modified>
  <cp:category/>
  <cp:version/>
  <cp:contentType/>
  <cp:contentStatus/>
</cp:coreProperties>
</file>