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OŠ Divšići 2021.g\FP 2021.G. OŠ DIVŠIĆI\1.rebalans 2021\"/>
    </mc:Choice>
  </mc:AlternateContent>
  <xr:revisionPtr revIDLastSave="0" documentId="13_ncr:1_{50B7FBC5-7BBF-423B-B96B-488258E60E05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OPĆI DIO" sheetId="4" r:id="rId1"/>
    <sheet name="PRIHODI" sheetId="2" r:id="rId2"/>
    <sheet name="RASHODI" sheetId="3" r:id="rId3"/>
  </sheets>
  <calcPr calcId="179021"/>
</workbook>
</file>

<file path=xl/calcChain.xml><?xml version="1.0" encoding="utf-8"?>
<calcChain xmlns="http://schemas.openxmlformats.org/spreadsheetml/2006/main">
  <c r="G12" i="2" l="1"/>
  <c r="G32" i="3"/>
  <c r="G11" i="3"/>
  <c r="G10" i="3" s="1"/>
  <c r="G15" i="3"/>
  <c r="G96" i="3" l="1"/>
  <c r="I11" i="2" l="1"/>
  <c r="H11" i="2"/>
  <c r="E11" i="2"/>
  <c r="F41" i="2"/>
  <c r="F42" i="2"/>
  <c r="G42" i="2"/>
  <c r="G35" i="2"/>
  <c r="G11" i="2" s="1"/>
  <c r="E35" i="2"/>
  <c r="E12" i="2"/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10" i="3"/>
  <c r="G37" i="3"/>
  <c r="F37" i="3" s="1"/>
  <c r="F38" i="3"/>
  <c r="F40" i="3"/>
  <c r="D41" i="3"/>
  <c r="F41" i="3"/>
  <c r="F42" i="3"/>
  <c r="F43" i="3"/>
  <c r="F44" i="3"/>
  <c r="F45" i="3"/>
  <c r="D46" i="3"/>
  <c r="F46" i="3"/>
  <c r="F47" i="3"/>
  <c r="F49" i="3"/>
  <c r="I49" i="3"/>
  <c r="F51" i="3"/>
  <c r="D52" i="3"/>
  <c r="F52" i="3"/>
  <c r="I52" i="3"/>
  <c r="F53" i="3"/>
  <c r="D54" i="3"/>
  <c r="F54" i="3"/>
  <c r="I54" i="3"/>
  <c r="F55" i="3"/>
  <c r="F57" i="3"/>
  <c r="D40" i="3" l="1"/>
  <c r="D39" i="3" s="1"/>
  <c r="D38" i="3" s="1"/>
  <c r="D51" i="3"/>
  <c r="D50" i="3" s="1"/>
  <c r="D49" i="3" s="1"/>
  <c r="H7" i="4"/>
  <c r="H9" i="4"/>
  <c r="H10" i="4"/>
  <c r="H11" i="4"/>
  <c r="H6" i="4"/>
  <c r="G48" i="2"/>
  <c r="F35" i="2"/>
  <c r="F12" i="2"/>
  <c r="F64" i="2"/>
  <c r="F46" i="2"/>
  <c r="F33" i="2"/>
  <c r="F44" i="2"/>
  <c r="F29" i="2"/>
  <c r="F58" i="2"/>
  <c r="F60" i="2"/>
  <c r="F61" i="2"/>
  <c r="F63" i="2"/>
  <c r="F66" i="2"/>
  <c r="F22" i="2"/>
  <c r="F20" i="2"/>
  <c r="F24" i="2"/>
  <c r="F14" i="2"/>
  <c r="F15" i="2"/>
  <c r="F17" i="2"/>
  <c r="F18" i="2"/>
  <c r="F19" i="2"/>
  <c r="F21" i="2"/>
  <c r="F23" i="2"/>
  <c r="F25" i="2"/>
  <c r="F27" i="2"/>
  <c r="F31" i="2"/>
  <c r="F34" i="2"/>
  <c r="F37" i="2"/>
  <c r="F38" i="2"/>
  <c r="F39" i="2"/>
  <c r="F40" i="2"/>
  <c r="F50" i="2"/>
  <c r="F51" i="2"/>
  <c r="F52" i="2"/>
  <c r="F53" i="2"/>
  <c r="F54" i="2"/>
  <c r="F55" i="2"/>
  <c r="F56" i="2"/>
  <c r="F11" i="2" l="1"/>
  <c r="F48" i="2"/>
  <c r="H280" i="3"/>
  <c r="F160" i="3"/>
  <c r="F162" i="3"/>
  <c r="F163" i="3"/>
  <c r="F164" i="3"/>
  <c r="F261" i="3"/>
  <c r="F262" i="3"/>
  <c r="F263" i="3"/>
  <c r="F264" i="3"/>
  <c r="F265" i="3"/>
  <c r="F266" i="3"/>
  <c r="F267" i="3"/>
  <c r="F268" i="3"/>
  <c r="F269" i="3"/>
  <c r="F270" i="3"/>
  <c r="F271" i="3"/>
  <c r="F273" i="3"/>
  <c r="F274" i="3"/>
  <c r="F275" i="3"/>
  <c r="F276" i="3"/>
  <c r="F277" i="3"/>
  <c r="F278" i="3"/>
  <c r="F279" i="3"/>
  <c r="F254" i="3"/>
  <c r="F255" i="3"/>
  <c r="F256" i="3"/>
  <c r="F242" i="3"/>
  <c r="F244" i="3"/>
  <c r="F245" i="3"/>
  <c r="F246" i="3"/>
  <c r="F248" i="3"/>
  <c r="F249" i="3"/>
  <c r="F250" i="3"/>
  <c r="F235" i="3"/>
  <c r="F236" i="3"/>
  <c r="F237" i="3"/>
  <c r="F238" i="3"/>
  <c r="F239" i="3"/>
  <c r="G280" i="3" l="1"/>
  <c r="F228" i="3"/>
  <c r="F229" i="3"/>
  <c r="F231" i="3"/>
  <c r="F221" i="3"/>
  <c r="F222" i="3"/>
  <c r="F224" i="3"/>
  <c r="F225" i="3"/>
  <c r="F226" i="3"/>
  <c r="F232" i="3"/>
  <c r="F233" i="3"/>
  <c r="F196" i="3" l="1"/>
  <c r="F197" i="3"/>
  <c r="F198" i="3"/>
  <c r="F199" i="3"/>
  <c r="F194" i="3"/>
  <c r="F195" i="3"/>
  <c r="F172" i="3"/>
  <c r="F174" i="3"/>
  <c r="F175" i="3"/>
  <c r="F176" i="3"/>
  <c r="F166" i="3"/>
  <c r="F168" i="3"/>
  <c r="F169" i="3"/>
  <c r="F170" i="3"/>
  <c r="F145" i="3"/>
  <c r="F147" i="3"/>
  <c r="F148" i="3"/>
  <c r="F149" i="3"/>
  <c r="F139" i="3"/>
  <c r="F135" i="3"/>
  <c r="F126" i="3"/>
  <c r="F127" i="3"/>
  <c r="F128" i="3"/>
  <c r="F85" i="3"/>
  <c r="F86" i="3"/>
  <c r="F66" i="3"/>
  <c r="F67" i="3"/>
  <c r="F68" i="3"/>
  <c r="F69" i="3"/>
  <c r="F71" i="3"/>
  <c r="F72" i="3"/>
  <c r="F73" i="3"/>
  <c r="F59" i="3"/>
  <c r="F60" i="3"/>
  <c r="F61" i="3"/>
  <c r="F62" i="3"/>
  <c r="F63" i="3"/>
  <c r="F64" i="3"/>
  <c r="F75" i="3"/>
  <c r="F77" i="3"/>
  <c r="F78" i="3"/>
  <c r="F79" i="3"/>
  <c r="F80" i="3"/>
  <c r="F81" i="3"/>
  <c r="F82" i="3"/>
  <c r="F83" i="3"/>
  <c r="F84" i="3"/>
  <c r="F88" i="3"/>
  <c r="F89" i="3"/>
  <c r="F91" i="3"/>
  <c r="F92" i="3"/>
  <c r="F93" i="3"/>
  <c r="F94" i="3"/>
  <c r="F96" i="3"/>
  <c r="F97" i="3"/>
  <c r="F99" i="3"/>
  <c r="F100" i="3"/>
  <c r="F101" i="3"/>
  <c r="F103" i="3"/>
  <c r="F104" i="3"/>
  <c r="F105" i="3"/>
  <c r="F106" i="3"/>
  <c r="F107" i="3"/>
  <c r="F108" i="3"/>
  <c r="F109" i="3"/>
  <c r="F111" i="3"/>
  <c r="F113" i="3"/>
  <c r="F114" i="3"/>
  <c r="F115" i="3"/>
  <c r="F116" i="3"/>
  <c r="F117" i="3"/>
  <c r="F118" i="3"/>
  <c r="F119" i="3"/>
  <c r="F120" i="3"/>
  <c r="F122" i="3"/>
  <c r="F123" i="3"/>
  <c r="F124" i="3"/>
  <c r="F130" i="3"/>
  <c r="F132" i="3"/>
  <c r="F133" i="3"/>
  <c r="F134" i="3"/>
  <c r="F136" i="3"/>
  <c r="F137" i="3"/>
  <c r="F138" i="3"/>
  <c r="F141" i="3"/>
  <c r="F143" i="3"/>
  <c r="F144" i="3"/>
  <c r="F146" i="3"/>
  <c r="F151" i="3"/>
  <c r="F153" i="3"/>
  <c r="F154" i="3"/>
  <c r="F155" i="3"/>
  <c r="F157" i="3"/>
  <c r="F158" i="3"/>
  <c r="F159" i="3"/>
  <c r="F178" i="3"/>
  <c r="F180" i="3"/>
  <c r="F181" i="3"/>
  <c r="F182" i="3"/>
  <c r="F183" i="3"/>
  <c r="F184" i="3"/>
  <c r="F185" i="3"/>
  <c r="F187" i="3"/>
  <c r="F189" i="3"/>
  <c r="F190" i="3"/>
  <c r="F191" i="3"/>
  <c r="F201" i="3"/>
  <c r="F203" i="3"/>
  <c r="F204" i="3"/>
  <c r="F205" i="3"/>
  <c r="F206" i="3"/>
  <c r="F207" i="3"/>
  <c r="F208" i="3"/>
  <c r="F209" i="3"/>
  <c r="F210" i="3"/>
  <c r="F211" i="3"/>
  <c r="F212" i="3"/>
  <c r="F214" i="3"/>
  <c r="F215" i="3"/>
  <c r="F217" i="3"/>
  <c r="F218" i="3"/>
  <c r="F219" i="3"/>
  <c r="F241" i="3"/>
  <c r="F252" i="3"/>
  <c r="F258" i="3"/>
  <c r="F259" i="3"/>
  <c r="F260" i="3"/>
  <c r="F280" i="3"/>
  <c r="D60" i="3" l="1"/>
  <c r="D59" i="3" s="1"/>
  <c r="D58" i="3" s="1"/>
  <c r="D57" i="3" s="1"/>
  <c r="D78" i="3"/>
  <c r="D82" i="3"/>
  <c r="D92" i="3"/>
  <c r="D91" i="3" s="1"/>
  <c r="D90" i="3" s="1"/>
  <c r="D100" i="3"/>
  <c r="D114" i="3"/>
  <c r="D119" i="3"/>
  <c r="D143" i="3"/>
  <c r="D154" i="3"/>
  <c r="D158" i="3"/>
  <c r="D157" i="3" s="1"/>
  <c r="D181" i="3"/>
  <c r="D184" i="3"/>
  <c r="D190" i="3"/>
  <c r="D189" i="3" s="1"/>
  <c r="D188" i="3" s="1"/>
  <c r="D187" i="3" s="1"/>
  <c r="D204" i="3"/>
  <c r="D203" i="3" s="1"/>
  <c r="D210" i="3"/>
  <c r="D209" i="3" s="1"/>
  <c r="D218" i="3"/>
  <c r="D217" i="3" s="1"/>
  <c r="D216" i="3" s="1"/>
  <c r="D215" i="3" s="1"/>
  <c r="D214" i="3" s="1"/>
  <c r="D113" i="3" l="1"/>
  <c r="D112" i="3" s="1"/>
  <c r="D111" i="3" s="1"/>
  <c r="D180" i="3"/>
  <c r="D179" i="3" s="1"/>
  <c r="D178" i="3" s="1"/>
  <c r="D156" i="3"/>
  <c r="D202" i="3"/>
  <c r="D201" i="3" s="1"/>
  <c r="D99" i="3"/>
  <c r="D98" i="3" s="1"/>
  <c r="D97" i="3" s="1"/>
  <c r="D77" i="3"/>
  <c r="D76" i="3" s="1"/>
  <c r="D153" i="3"/>
  <c r="D152" i="3" s="1"/>
  <c r="D241" i="3"/>
  <c r="D142" i="3"/>
  <c r="D141" i="3" s="1"/>
  <c r="D89" i="3"/>
  <c r="D88" i="3"/>
  <c r="D151" i="3" l="1"/>
  <c r="D96" i="3" s="1"/>
  <c r="D75" i="3"/>
  <c r="D37" i="3" s="1"/>
  <c r="D280" i="3" l="1"/>
  <c r="D48" i="2"/>
  <c r="D35" i="2"/>
  <c r="D12" i="2"/>
  <c r="D11" i="2" l="1"/>
  <c r="I190" i="3"/>
  <c r="I123" i="3"/>
  <c r="I88" i="3"/>
  <c r="I280" i="3" s="1"/>
  <c r="I82" i="3"/>
  <c r="I133" i="3" l="1"/>
  <c r="I204" i="3"/>
</calcChain>
</file>

<file path=xl/sharedStrings.xml><?xml version="1.0" encoding="utf-8"?>
<sst xmlns="http://schemas.openxmlformats.org/spreadsheetml/2006/main" count="442" uniqueCount="218">
  <si>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</si>
  <si>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</si>
  <si>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</si>
  <si>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</si>
  <si>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</si>
  <si>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</si>
  <si>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</si>
  <si>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</si>
  <si>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</si>
  <si>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</si>
  <si>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</si>
  <si>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</si>
  <si>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</si>
  <si>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</si>
  <si>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</si>
  <si>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</si>
  <si>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</si>
  <si>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</si>
  <si>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</si>
  <si>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</si>
  <si>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</si>
  <si>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</si>
  <si>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</si>
  <si>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</si>
  <si>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>PRIHODI POSLOVANJA</t>
  </si>
  <si>
    <t xml:space="preserve">           PRIHODI I PRIMICI ISKAZANI PO VRSTAMA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</si>
  <si>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</si>
  <si>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</si>
  <si>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</si>
  <si>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</si>
  <si>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</si>
  <si>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</si>
  <si>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</si>
  <si>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</si>
  <si>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</si>
  <si>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</si>
  <si>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</si>
  <si>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</si>
  <si>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</si>
  <si>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</si>
  <si>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</si>
  <si>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</si>
  <si>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A210103</t>
  </si>
  <si>
    <t>A230163</t>
  </si>
  <si>
    <t>AKTIVNOST: Izleti i terenska nastava</t>
  </si>
  <si>
    <t>NAKNADA TROŠKOVA ZAPOSLENIMA</t>
  </si>
  <si>
    <t>A230148</t>
  </si>
  <si>
    <t>A230130</t>
  </si>
  <si>
    <t>A230184</t>
  </si>
  <si>
    <t>AKTIVNOST: Izborni i dodatni programi</t>
  </si>
  <si>
    <t>PRIHODI OD ADMINIST.PRISTOJBI I PO POSEBNIM PROPISIMA</t>
  </si>
  <si>
    <t>OPĆI DIO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</si>
  <si>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</si>
  <si>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</si>
  <si>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</si>
  <si>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 xml:space="preserve">Izvor financiranja: 32300 vlastiti prihodi osnovnih škola </t>
  </si>
  <si>
    <t>Izvor financiranja: 11001 Nenamjenski prih.i prim - Prihodi od županij. proračuna  IŽ</t>
  </si>
  <si>
    <t>Izvor financiranja: 47300 Prihodi za pos.namj.za OŠ - sufinanc.od strane roditelja</t>
  </si>
  <si>
    <t>Izvor financiranja: 47300 Prihodi za posebne namjene na osnovne škole</t>
  </si>
  <si>
    <t>Izvor financiranja: 11001 Namjenski prihodi i primici - Prihodi od županij.pror.IŽ</t>
  </si>
  <si>
    <t>RASHODI ZA NABAVU NEFINANCIJSKE IMOVINE</t>
  </si>
  <si>
    <t>RASHODI ZA NABAVU PROIZVEDENE DUGOTRAJNE IMOVINE</t>
  </si>
  <si>
    <t>POSTROJENJA I OPREMA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</si>
  <si>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</si>
  <si>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</si>
  <si>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</si>
  <si>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</si>
  <si>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</si>
  <si>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</si>
  <si>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Namjenski prihodi i primici - Zavičajna nastava</t>
  </si>
  <si>
    <t>VIŠAK/MANJAK IZ PRETHODNE(IH) GODINE</t>
  </si>
  <si>
    <t xml:space="preserve">Urbroj: </t>
  </si>
  <si>
    <t xml:space="preserve">Klasa: </t>
  </si>
  <si>
    <t>A210104</t>
  </si>
  <si>
    <t>A230116</t>
  </si>
  <si>
    <t>AKTIVNOST: Školski list, časopisi i knjige</t>
  </si>
  <si>
    <t>AKTIVNOST: Produženi boravak</t>
  </si>
  <si>
    <t>1.IZMJ.FP2020.</t>
  </si>
  <si>
    <t>PRISTOJBE I NAKNADE</t>
  </si>
  <si>
    <t>A230104</t>
  </si>
  <si>
    <t>NAKNADA GRAĐANIMA I KUĆANSTVIMA</t>
  </si>
  <si>
    <t>NAKNADA GRAĐANIMA I KUĆANSTVIMA U NARAVI</t>
  </si>
  <si>
    <t>AKTIVNOST: Prihodi učenika s posebnim potrebama</t>
  </si>
  <si>
    <t>A230203</t>
  </si>
  <si>
    <t>PROGRAM : OBRAZOVANJE IZNAD STANDARDA</t>
  </si>
  <si>
    <t>1.IZMJ.FP 2020.</t>
  </si>
  <si>
    <t xml:space="preserve"> AKTIVNOST: Materijalni rashodi OŠ po kriterijima -67111</t>
  </si>
  <si>
    <t>AKTIVNOST: Materijalni rashodi OŠ po stvarnom trošku 67111</t>
  </si>
  <si>
    <t>AKTIVNOST: Materijalni rashodi OŠ po stvarnom trošku - drugi izvori -65264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</si>
  <si>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</si>
  <si>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</si>
  <si>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</si>
  <si>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Izvor: 53082 MZO za proračunske korisnike-63611</t>
  </si>
  <si>
    <t>AKTIVNOST: Zavičajna nastava -67111</t>
  </si>
  <si>
    <t>Izvor financiranja: 53082 MZO za proračunske korisnike -63612</t>
  </si>
  <si>
    <t>Prihodi iz proračuna IŽ po kriterijima</t>
  </si>
  <si>
    <t>Prihodi iz proračuna IŽ po stvarnom trošku</t>
  </si>
  <si>
    <t>Pomoći pror.korisn.iz proračuna koji im nije nadležan - MZO- udžbenici</t>
  </si>
  <si>
    <t>Pomoći pror.korisn.iz proračuna koji im nije nadležan - MZO- TUR</t>
  </si>
  <si>
    <t>Pomoći pror.korisn.iz proračuna koji im nije nadležan - MZO- knjižnica</t>
  </si>
  <si>
    <t>Prihodi iz proračuna IŽ iznad standarda</t>
  </si>
  <si>
    <t>Prihodi iz proračuna IŽ- iznad standarda-PUN-ugovor</t>
  </si>
  <si>
    <t>Prihodi po posebnim propisima - školski obrok</t>
  </si>
  <si>
    <t>Prihodi po posebnim propisima - turističke agencije</t>
  </si>
  <si>
    <t>Pomoći pror.korisn.iz proračuna koji im nije nadležan - medni dani</t>
  </si>
  <si>
    <t>PROGRAM : REDOVNA DJELATNOST OŠ- minimalni standard</t>
  </si>
  <si>
    <t>PROGRAM : REDOVNA DJELATNOST OŠ- iznad standarda</t>
  </si>
  <si>
    <t>Pomoći pror.korisn.iz proračuna koji im nije nadležan - OPĆINA- soc.program</t>
  </si>
  <si>
    <t>A230107</t>
  </si>
  <si>
    <t>PRIHODI IZ  ŽUPANIJE</t>
  </si>
  <si>
    <t xml:space="preserve">Prihodi po posebnim propisima </t>
  </si>
  <si>
    <t>Izvor Izvor financiranja: 53082 MZO za proračunske korisnike</t>
  </si>
  <si>
    <t>AKTIVNOST: Školska kuhinja - 65264</t>
  </si>
  <si>
    <t>Izvor financiranja: 53082 MZO za proračunske korisnike - 63612</t>
  </si>
  <si>
    <t>Izvor financiranja: 53082 Minist.znanosti i obraz.za prorač.korisnike -63611</t>
  </si>
  <si>
    <t>Pomoći pror.korisn. iz proračuna koji im nije nadležan-MZO -plaće</t>
  </si>
  <si>
    <t>PROGRAM: PROGRAMI OBRAZOVANJA IZNAD STANDARDA</t>
  </si>
  <si>
    <t>Prihodi po posebnim propisima</t>
  </si>
  <si>
    <t>1.izjene FP za 2020.g.</t>
  </si>
  <si>
    <t>1.izmjene         FP za 2020.g.</t>
  </si>
  <si>
    <t>PLAN 2021.</t>
  </si>
  <si>
    <t>OST.NESPOMENUTI RASHODI POSLOVANJA</t>
  </si>
  <si>
    <t>Pomoći pror.korisn.iz proračuna koji im nije nadležan - MZO- kurik.</t>
  </si>
  <si>
    <t>Projekcija plana
za 2022.</t>
  </si>
  <si>
    <t>Projekcija plana 
za 2023.</t>
  </si>
  <si>
    <t>Financijski plan za 2021.</t>
  </si>
  <si>
    <t>AKTIVNOST: Pomoćnici u nastavi</t>
  </si>
  <si>
    <t>Izvor financiranja 11001 Nenamjenski prihodi i primici - ugovor o djelu</t>
  </si>
  <si>
    <t>Izvor financiranja 51100 Pomoći iz državnog pror.temeljem prij.sred.EU - Mozaik 3</t>
  </si>
  <si>
    <t>Pomoći pror.korisn.iz proračuna koji im nije nadležan - Projekt Mozaik 3</t>
  </si>
  <si>
    <t>PROGRAM : REDOVNA DJELATNOST OŠ - minimalni standard</t>
  </si>
  <si>
    <t>Izvor financiranja: 47300 Prihodi za posebne namjene za OŠ - suf.roditelja-65264</t>
  </si>
  <si>
    <t>RAZLIKA</t>
  </si>
  <si>
    <t>1.REBALANS</t>
  </si>
  <si>
    <t>PLANA ZA 2021.</t>
  </si>
  <si>
    <t xml:space="preserve">Izvor financiranja: 55254 Općina Marčana za proračunske korisnike </t>
  </si>
  <si>
    <t>Izvor financiranja: 72300 Prihodi od prodaje imovine za osovne škole</t>
  </si>
  <si>
    <t>Izvor financiranja: 55263 Općina Medulin za proračunske korisnike -63613</t>
  </si>
  <si>
    <t>MATERIJAL I SIROVINE</t>
  </si>
  <si>
    <t>A230135</t>
  </si>
  <si>
    <t>AKTIVNOST: Školsko sportsko natjecanje</t>
  </si>
  <si>
    <t>Izvor: 58300 Ostale institucije za osnovne škole</t>
  </si>
  <si>
    <t>A230137</t>
  </si>
  <si>
    <t>AKTIVNOST: STRUČNO USAVRŠAVANJE UČITELJA</t>
  </si>
  <si>
    <t>A230164</t>
  </si>
  <si>
    <t>AKTIVNOST: Obilježavanje godišnjica škole</t>
  </si>
  <si>
    <t>AKTIVNOST: Medni dani - 63811</t>
  </si>
  <si>
    <t>PROGRM: INVESTICIJSKOM ODRŽAVANJE OSNOVNIH ŠKOLA</t>
  </si>
  <si>
    <t>A240101</t>
  </si>
  <si>
    <t>AKTIVNOST: Investicijsko održavanje OŠ - minimali standard</t>
  </si>
  <si>
    <t>PROGRAM: KAPITALNA ULAGANJA U OSNOVNE ŠKOLE</t>
  </si>
  <si>
    <t>K240301</t>
  </si>
  <si>
    <t>AKTIVNOST: PROJEKTNA DOKUMENTACIJA ZA OSNOVNE ŠKOLE</t>
  </si>
  <si>
    <t>Izvor financiranja: 48006 Dec.sredstva za kapitalno za osnovne škole</t>
  </si>
  <si>
    <t>RASHODI ZA NABAVU NEPROIZVEDENE DUGOTRAJNE IMOVINE</t>
  </si>
  <si>
    <t>NEMATERIJALNA IMOVINA</t>
  </si>
  <si>
    <t>K240311</t>
  </si>
  <si>
    <t>AKTIVNOST: ULAGANJA U OSNOVNE ŠKOLE</t>
  </si>
  <si>
    <t>DODATNA ULAGANJA NA GRAĐEVINSKIM OBJEKTIMA</t>
  </si>
  <si>
    <t>K240501</t>
  </si>
  <si>
    <t>AKTIVNOST: ŠKOLSKI NAMJEŠTAJ I OPREMA</t>
  </si>
  <si>
    <t>Izvor financiranja: 62300 Donacije za osnovne škole</t>
  </si>
  <si>
    <t>Izvor financiranja: 11001 Nenamjenski prihodi i primici</t>
  </si>
  <si>
    <t>T910801</t>
  </si>
  <si>
    <t>PROGRAM: MOZAIK 4</t>
  </si>
  <si>
    <t xml:space="preserve">AKTIVNOST: Provedba prijekta MOZAIK </t>
  </si>
  <si>
    <t>Izvor financiranja: 51100 Strukturni fondov EU</t>
  </si>
  <si>
    <t>Datum: 15.12.2021.</t>
  </si>
  <si>
    <t>Izvor financiranja: 58300 Ostale institucije za osnovne škole</t>
  </si>
  <si>
    <t>1. Rebalans Financijskog plana za 2021.g.i projekcije plana za 2022.g. i 2023.g.</t>
  </si>
  <si>
    <t xml:space="preserve"> PLAN 2021.</t>
  </si>
  <si>
    <t>1. REBALANS PLANA ZA 2021.</t>
  </si>
  <si>
    <t xml:space="preserve">PROJEKCIJA PLANA ZA 2022. </t>
  </si>
  <si>
    <t xml:space="preserve">PROJEKCIJA PLANA ZA 2023. </t>
  </si>
  <si>
    <t>Pomoći pror.korisn.iz proračuna koji im nije nadležan - OPĆINA</t>
  </si>
  <si>
    <t>Pomoći pror.korisn.iz proračuna koji im nije nadležan - OPĆ.MEDULIN- soc.prog.</t>
  </si>
  <si>
    <t>Pomoći pror.korisn.iz proračuna koji im nije nadležan - OPĆINA- prod.boravak</t>
  </si>
  <si>
    <t>Pomoći pror.korisn.iz proračuna koji im nije nadležan - MZO- str.usavrš.učitelja</t>
  </si>
  <si>
    <t>Pomoći pror.korisn.iz proračuna koji im nije nadležan - MZO- oilj.godišnjice škole</t>
  </si>
  <si>
    <t>PROGRAM: INVESTICIJSKO ODRŽAVANJE OSOVNIH ŠKOLA</t>
  </si>
  <si>
    <t>Prihodi iz proračuna IŽ - dec.sredstva za osnovne škole</t>
  </si>
  <si>
    <t>Prihodi iz proračuna IŽ - dec.sredstva za kapitalno za osnovne škole</t>
  </si>
  <si>
    <t>Pomoći pror.korisn.iz proračuna koji im nije nadležan - Strukturni fondovi EU</t>
  </si>
  <si>
    <t>Prihodi iz proračuna IŽ - nenamjenski prihodi i primici - MOZAIK 4</t>
  </si>
  <si>
    <t>PRIHODI OD PRUŽEIH USLUGA I PRIHODI OD DONACIJA</t>
  </si>
  <si>
    <t>PRIHODI OD PRODAJE PROIZVODA TE PRUŽENIH USLUGA</t>
  </si>
  <si>
    <t>Pomoći od izvanpror.korisnika - školsko sportsko natjecanje</t>
  </si>
  <si>
    <t>Donacije od pravnih i fizičkih osoba izvan općeg proračuna</t>
  </si>
  <si>
    <t>Prihodi iz proračuna IŽ - kjige za knjižnicu</t>
  </si>
  <si>
    <t>1.Rebalans plana za 2021.</t>
  </si>
  <si>
    <t>Razlika</t>
  </si>
  <si>
    <t>Divšići, 15.12.2021.</t>
  </si>
  <si>
    <t>RASHODI ZA DODATNA ULAGANJA NA NEFINANCIJSKOJ IMOVINI</t>
  </si>
  <si>
    <t>PLAĆE (BRUTO)</t>
  </si>
  <si>
    <t>RASHODI ZA MATERIJAL I ENERG.</t>
  </si>
  <si>
    <t>OST.NESPOM.RASHODI POSLOVANJA</t>
  </si>
  <si>
    <t>NAKN.GRAĐ.,KUĆANSTVIMA NA TEMELJ.OSIGURANJA I DR.NAKNADE</t>
  </si>
  <si>
    <t>OSTALE NAKNADE GRAĐANIMA I KUČANSTVIMA IZ PRORAČUNA</t>
  </si>
  <si>
    <t>RASHODI ZA NABAVU NEPROIZVED.DUGOTRAJNE IMOVINE</t>
  </si>
  <si>
    <t>KNJIGE,UMJ.DJELA I OST.IZLOŽB.VRIJEDN.</t>
  </si>
  <si>
    <t>RASHODI ZA DODATNA ULAGANJA NA NEFINANC.IMOVINI</t>
  </si>
  <si>
    <t>PROJEKCIJA</t>
  </si>
  <si>
    <t>PLANA 2022</t>
  </si>
  <si>
    <t>PLANA 2023.</t>
  </si>
  <si>
    <t>RASHODI I IZDACI PREMA PRORAČUNSKOJ KLASIFIKACIJI</t>
  </si>
  <si>
    <t xml:space="preserve">                                1.REBALANS FINANCIJSKOG PLANA za 2021.g. i projekcije za 2022.g.i 2023.g.</t>
  </si>
  <si>
    <t>PROJECKIJA</t>
  </si>
  <si>
    <t>PLANA 2022.</t>
  </si>
  <si>
    <t xml:space="preserve">PROJECIJA </t>
  </si>
  <si>
    <t>1. REBALANS FINANCIJSKOG PLANA OŠ DIVŠIĆI ZA 2021. G. I                                                                                                                                                PROJEKCIJA PLANA ZA  2022. I 2023. GODINU</t>
  </si>
  <si>
    <t>Predsjednik školskog odbora:</t>
  </si>
  <si>
    <t>Darian Divšić</t>
  </si>
  <si>
    <t>Divšići, 20.12.2021.</t>
  </si>
  <si>
    <t>POMOĆI IZ INOZEMSTVA I OD SUBJEKATA UNUTAR OPĆEG PRORAČUNA</t>
  </si>
  <si>
    <t>Klasa: 400-02/21-01/01</t>
  </si>
  <si>
    <t>Urbroj: 2168-07-03-21-1</t>
  </si>
  <si>
    <t>400-02/21-01/01</t>
  </si>
  <si>
    <t>2168-07-03-21-1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</si>
</sst>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3" fontId="0" fillId="0" borderId="1" xfId="0" applyNumberFormat="1" applyBorder="1"/>
    <xf numFmtId="3" fontId="4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/>
    <xf numFmtId="3" fontId="5" fillId="0" borderId="1" xfId="0" applyNumberFormat="1" applyFont="1" applyBorder="1"/>
    <xf numFmtId="49" fontId="5" fillId="0" borderId="1" xfId="0" applyNumberFormat="1" applyFont="1" applyBorder="1"/>
    <xf numFmtId="0" fontId="5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0" fontId="0" fillId="0" borderId="0" xfId="0" applyFont="1" applyBorder="1"/>
    <xf numFmtId="0" fontId="5" fillId="0" borderId="0" xfId="0" applyFont="1"/>
    <xf numFmtId="49" fontId="0" fillId="0" borderId="1" xfId="0" applyNumberFormat="1" applyFill="1" applyBorder="1"/>
    <xf numFmtId="0" fontId="0" fillId="0" borderId="0" xfId="0" applyFill="1"/>
    <xf numFmtId="3" fontId="7" fillId="0" borderId="1" xfId="0" applyNumberFormat="1" applyFont="1" applyBorder="1"/>
    <xf numFmtId="3" fontId="7" fillId="0" borderId="1" xfId="0" applyNumberFormat="1" applyFont="1" applyFill="1" applyBorder="1"/>
    <xf numFmtId="3" fontId="7" fillId="3" borderId="1" xfId="0" applyNumberFormat="1" applyFont="1" applyFill="1" applyBorder="1"/>
    <xf numFmtId="3" fontId="8" fillId="0" borderId="1" xfId="0" applyNumberFormat="1" applyFont="1" applyBorder="1"/>
    <xf numFmtId="3" fontId="6" fillId="0" borderId="0" xfId="0" applyNumberFormat="1" applyFont="1"/>
    <xf numFmtId="0" fontId="9" fillId="0" borderId="0" xfId="0" applyFont="1"/>
    <xf numFmtId="3" fontId="7" fillId="0" borderId="8" xfId="0" applyNumberFormat="1" applyFont="1" applyBorder="1"/>
    <xf numFmtId="0" fontId="7" fillId="0" borderId="1" xfId="0" applyFont="1" applyBorder="1"/>
    <xf numFmtId="3" fontId="1" fillId="0" borderId="1" xfId="0" applyNumberFormat="1" applyFont="1" applyBorder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3" fontId="8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0" fontId="7" fillId="0" borderId="0" xfId="0" applyFont="1"/>
    <xf numFmtId="3" fontId="4" fillId="2" borderId="1" xfId="0" applyNumberFormat="1" applyFont="1" applyFill="1" applyBorder="1"/>
    <xf numFmtId="3" fontId="10" fillId="3" borderId="1" xfId="0" applyNumberFormat="1" applyFont="1" applyFill="1" applyBorder="1"/>
    <xf numFmtId="49" fontId="5" fillId="2" borderId="1" xfId="0" applyNumberFormat="1" applyFont="1" applyFill="1" applyBorder="1"/>
    <xf numFmtId="0" fontId="5" fillId="2" borderId="1" xfId="0" applyFont="1" applyFill="1" applyBorder="1"/>
    <xf numFmtId="3" fontId="8" fillId="2" borderId="1" xfId="0" applyNumberFormat="1" applyFont="1" applyFill="1" applyBorder="1"/>
    <xf numFmtId="3" fontId="4" fillId="3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3" fontId="0" fillId="3" borderId="1" xfId="0" applyNumberFormat="1" applyFont="1" applyFill="1" applyBorder="1"/>
    <xf numFmtId="49" fontId="0" fillId="4" borderId="1" xfId="0" applyNumberFormat="1" applyFill="1" applyBorder="1"/>
    <xf numFmtId="0" fontId="0" fillId="4" borderId="1" xfId="0" applyFill="1" applyBorder="1"/>
    <xf numFmtId="3" fontId="7" fillId="4" borderId="1" xfId="0" applyNumberFormat="1" applyFont="1" applyFill="1" applyBorder="1"/>
    <xf numFmtId="3" fontId="10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49" fontId="6" fillId="3" borderId="1" xfId="0" applyNumberFormat="1" applyFont="1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3" borderId="0" xfId="0" applyFont="1" applyFill="1"/>
    <xf numFmtId="3" fontId="12" fillId="3" borderId="1" xfId="0" applyNumberFormat="1" applyFont="1" applyFill="1" applyBorder="1"/>
    <xf numFmtId="3" fontId="12" fillId="0" borderId="1" xfId="0" applyNumberFormat="1" applyFont="1" applyBorder="1"/>
    <xf numFmtId="3" fontId="1" fillId="3" borderId="1" xfId="0" applyNumberFormat="1" applyFont="1" applyFill="1" applyBorder="1"/>
    <xf numFmtId="0" fontId="13" fillId="0" borderId="1" xfId="0" applyFont="1" applyBorder="1"/>
    <xf numFmtId="0" fontId="13" fillId="0" borderId="0" xfId="0" applyFont="1"/>
    <xf numFmtId="0" fontId="1" fillId="3" borderId="1" xfId="0" applyFont="1" applyFill="1" applyBorder="1" applyAlignment="1">
      <alignment horizontal="center"/>
    </xf>
    <xf numFmtId="3" fontId="11" fillId="3" borderId="1" xfId="0" applyNumberFormat="1" applyFont="1" applyFill="1" applyBorder="1"/>
    <xf numFmtId="0" fontId="0" fillId="3" borderId="0" xfId="0" applyFont="1" applyFill="1" applyBorder="1"/>
    <xf numFmtId="3" fontId="10" fillId="3" borderId="8" xfId="0" applyNumberFormat="1" applyFont="1" applyFill="1" applyBorder="1"/>
    <xf numFmtId="0" fontId="0" fillId="2" borderId="0" xfId="0" applyFill="1"/>
    <xf numFmtId="3" fontId="10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6" fillId="0" borderId="1" xfId="0" applyNumberFormat="1" applyFont="1" applyFill="1" applyBorder="1"/>
    <xf numFmtId="3" fontId="6" fillId="0" borderId="1" xfId="0" applyNumberFormat="1" applyFont="1" applyFill="1" applyBorder="1"/>
    <xf numFmtId="0" fontId="6" fillId="0" borderId="0" xfId="0" applyFont="1" applyFill="1"/>
    <xf numFmtId="49" fontId="13" fillId="0" borderId="1" xfId="0" applyNumberFormat="1" applyFont="1" applyBorder="1"/>
    <xf numFmtId="49" fontId="5" fillId="4" borderId="1" xfId="0" applyNumberFormat="1" applyFont="1" applyFill="1" applyBorder="1"/>
    <xf numFmtId="0" fontId="5" fillId="2" borderId="0" xfId="0" applyFont="1" applyFill="1"/>
    <xf numFmtId="49" fontId="8" fillId="4" borderId="1" xfId="0" applyNumberFormat="1" applyFont="1" applyFill="1" applyBorder="1"/>
    <xf numFmtId="0" fontId="7" fillId="4" borderId="1" xfId="0" applyFont="1" applyFill="1" applyBorder="1"/>
    <xf numFmtId="3" fontId="11" fillId="4" borderId="1" xfId="0" applyNumberFormat="1" applyFont="1" applyFill="1" applyBorder="1"/>
    <xf numFmtId="0" fontId="7" fillId="4" borderId="0" xfId="0" applyFont="1" applyFill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8" xfId="0" applyNumberFormat="1" applyFont="1" applyBorder="1"/>
    <xf numFmtId="3" fontId="11" fillId="0" borderId="1" xfId="0" applyNumberFormat="1" applyFont="1" applyBorder="1"/>
    <xf numFmtId="0" fontId="0" fillId="3" borderId="0" xfId="0" applyFont="1" applyFill="1"/>
    <xf numFmtId="3" fontId="4" fillId="2" borderId="9" xfId="0" applyNumberFormat="1" applyFont="1" applyFill="1" applyBorder="1"/>
    <xf numFmtId="0" fontId="0" fillId="0" borderId="10" xfId="0" applyBorder="1"/>
    <xf numFmtId="3" fontId="0" fillId="0" borderId="10" xfId="0" applyNumberFormat="1" applyFont="1" applyBorder="1"/>
    <xf numFmtId="3" fontId="6" fillId="3" borderId="0" xfId="0" applyNumberFormat="1" applyFont="1" applyFill="1"/>
    <xf numFmtId="0" fontId="7" fillId="3" borderId="0" xfId="0" applyFont="1" applyFill="1"/>
    <xf numFmtId="0" fontId="1" fillId="0" borderId="9" xfId="0" applyFont="1" applyBorder="1" applyAlignment="1">
      <alignment horizontal="center"/>
    </xf>
    <xf numFmtId="164" fontId="4" fillId="2" borderId="9" xfId="0" applyNumberFormat="1" applyFont="1" applyFill="1" applyBorder="1"/>
    <xf numFmtId="164" fontId="4" fillId="3" borderId="9" xfId="0" applyNumberFormat="1" applyFont="1" applyFill="1" applyBorder="1"/>
    <xf numFmtId="164" fontId="10" fillId="3" borderId="9" xfId="0" applyNumberFormat="1" applyFont="1" applyFill="1" applyBorder="1"/>
    <xf numFmtId="164" fontId="10" fillId="5" borderId="9" xfId="0" applyNumberFormat="1" applyFont="1" applyFill="1" applyBorder="1"/>
    <xf numFmtId="164" fontId="12" fillId="3" borderId="9" xfId="0" applyNumberFormat="1" applyFont="1" applyFill="1" applyBorder="1"/>
    <xf numFmtId="164" fontId="1" fillId="3" borderId="9" xfId="0" applyNumberFormat="1" applyFont="1" applyFill="1" applyBorder="1"/>
    <xf numFmtId="0" fontId="0" fillId="5" borderId="1" xfId="0" applyFill="1" applyBorder="1"/>
    <xf numFmtId="3" fontId="7" fillId="5" borderId="1" xfId="0" applyNumberFormat="1" applyFont="1" applyFill="1" applyBorder="1"/>
    <xf numFmtId="3" fontId="10" fillId="5" borderId="1" xfId="0" applyNumberFormat="1" applyFont="1" applyFill="1" applyBorder="1"/>
    <xf numFmtId="3" fontId="0" fillId="5" borderId="1" xfId="0" applyNumberFormat="1" applyFill="1" applyBorder="1"/>
    <xf numFmtId="0" fontId="0" fillId="0" borderId="8" xfId="0" applyBorder="1"/>
    <xf numFmtId="0" fontId="4" fillId="2" borderId="9" xfId="0" applyFont="1" applyFill="1" applyBorder="1"/>
    <xf numFmtId="0" fontId="5" fillId="3" borderId="2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0" fillId="5" borderId="1" xfId="0" applyNumberFormat="1" applyFill="1" applyBorder="1"/>
    <xf numFmtId="3" fontId="0" fillId="5" borderId="1" xfId="0" applyNumberFormat="1" applyFont="1" applyFill="1" applyBorder="1"/>
    <xf numFmtId="3" fontId="14" fillId="3" borderId="1" xfId="0" applyNumberFormat="1" applyFont="1" applyFill="1" applyBorder="1"/>
    <xf numFmtId="0" fontId="0" fillId="5" borderId="1" xfId="0" applyFont="1" applyFill="1" applyBorder="1"/>
    <xf numFmtId="3" fontId="0" fillId="5" borderId="8" xfId="0" applyNumberFormat="1" applyFont="1" applyFill="1" applyBorder="1"/>
    <xf numFmtId="3" fontId="6" fillId="0" borderId="8" xfId="0" applyNumberFormat="1" applyFont="1" applyBorder="1"/>
    <xf numFmtId="3" fontId="12" fillId="3" borderId="8" xfId="0" applyNumberFormat="1" applyFont="1" applyFill="1" applyBorder="1"/>
    <xf numFmtId="49" fontId="0" fillId="5" borderId="1" xfId="0" applyNumberFormat="1" applyFont="1" applyFill="1" applyBorder="1"/>
    <xf numFmtId="3" fontId="14" fillId="5" borderId="8" xfId="0" applyNumberFormat="1" applyFont="1" applyFill="1" applyBorder="1"/>
    <xf numFmtId="3" fontId="1" fillId="3" borderId="8" xfId="0" applyNumberFormat="1" applyFont="1" applyFill="1" applyBorder="1"/>
    <xf numFmtId="3" fontId="8" fillId="0" borderId="8" xfId="0" applyNumberFormat="1" applyFont="1" applyBorder="1"/>
    <xf numFmtId="3" fontId="5" fillId="0" borderId="8" xfId="0" applyNumberFormat="1" applyFont="1" applyBorder="1"/>
    <xf numFmtId="0" fontId="0" fillId="5" borderId="0" xfId="0" applyFill="1"/>
    <xf numFmtId="0" fontId="1" fillId="3" borderId="1" xfId="0" applyFont="1" applyFill="1" applyBorder="1" applyAlignment="1">
      <alignment horizontal="left"/>
    </xf>
    <xf numFmtId="164" fontId="10" fillId="2" borderId="9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164" fontId="1" fillId="2" borderId="9" xfId="0" applyNumberFormat="1" applyFont="1" applyFill="1" applyBorder="1"/>
    <xf numFmtId="0" fontId="8" fillId="0" borderId="1" xfId="0" applyFont="1" applyBorder="1"/>
    <xf numFmtId="0" fontId="7" fillId="5" borderId="1" xfId="0" applyFont="1" applyFill="1" applyBorder="1"/>
    <xf numFmtId="0" fontId="5" fillId="3" borderId="1" xfId="0" applyFont="1" applyFill="1" applyBorder="1" applyAlignment="1">
      <alignment horizontal="left"/>
    </xf>
    <xf numFmtId="3" fontId="8" fillId="3" borderId="1" xfId="0" applyNumberFormat="1" applyFont="1" applyFill="1" applyBorder="1"/>
    <xf numFmtId="0" fontId="5" fillId="5" borderId="1" xfId="0" applyFont="1" applyFill="1" applyBorder="1" applyAlignment="1">
      <alignment horizontal="left"/>
    </xf>
    <xf numFmtId="3" fontId="8" fillId="5" borderId="1" xfId="0" applyNumberFormat="1" applyFont="1" applyFill="1" applyBorder="1"/>
    <xf numFmtId="3" fontId="4" fillId="5" borderId="1" xfId="0" applyNumberFormat="1" applyFont="1" applyFill="1" applyBorder="1"/>
    <xf numFmtId="3" fontId="13" fillId="3" borderId="1" xfId="0" applyNumberFormat="1" applyFont="1" applyFill="1" applyBorder="1"/>
    <xf numFmtId="3" fontId="15" fillId="3" borderId="1" xfId="0" applyNumberFormat="1" applyFont="1" applyFill="1" applyBorder="1"/>
    <xf numFmtId="0" fontId="13" fillId="3" borderId="1" xfId="0" applyFont="1" applyFill="1" applyBorder="1" applyAlignment="1">
      <alignment horizontal="left"/>
    </xf>
    <xf numFmtId="3" fontId="1" fillId="5" borderId="1" xfId="0" applyNumberFormat="1" applyFont="1" applyFill="1" applyBorder="1"/>
    <xf numFmtId="0" fontId="5" fillId="5" borderId="1" xfId="0" applyFont="1" applyFill="1" applyBorder="1"/>
    <xf numFmtId="3" fontId="13" fillId="0" borderId="1" xfId="0" applyNumberFormat="1" applyFont="1" applyBorder="1"/>
    <xf numFmtId="3" fontId="15" fillId="0" borderId="1" xfId="0" applyNumberFormat="1" applyFont="1" applyBorder="1"/>
    <xf numFmtId="3" fontId="6" fillId="4" borderId="1" xfId="0" applyNumberFormat="1" applyFont="1" applyFill="1" applyBorder="1"/>
    <xf numFmtId="3" fontId="14" fillId="5" borderId="1" xfId="0" applyNumberFormat="1" applyFont="1" applyFill="1" applyBorder="1"/>
    <xf numFmtId="164" fontId="14" fillId="5" borderId="9" xfId="0" applyNumberFormat="1" applyFont="1" applyFill="1" applyBorder="1"/>
    <xf numFmtId="3" fontId="14" fillId="4" borderId="1" xfId="0" applyNumberFormat="1" applyFont="1" applyFill="1" applyBorder="1"/>
    <xf numFmtId="3" fontId="10" fillId="3" borderId="10" xfId="0" applyNumberFormat="1" applyFont="1" applyFill="1" applyBorder="1"/>
    <xf numFmtId="164" fontId="10" fillId="3" borderId="13" xfId="0" applyNumberFormat="1" applyFont="1" applyFill="1" applyBorder="1"/>
    <xf numFmtId="3" fontId="4" fillId="3" borderId="17" xfId="0" applyNumberFormat="1" applyFont="1" applyFill="1" applyBorder="1"/>
    <xf numFmtId="164" fontId="4" fillId="3" borderId="17" xfId="0" applyNumberFormat="1" applyFont="1" applyFill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9" xfId="0" applyNumberFormat="1" applyFont="1" applyBorder="1"/>
    <xf numFmtId="0" fontId="4" fillId="0" borderId="18" xfId="0" applyFont="1" applyBorder="1"/>
    <xf numFmtId="0" fontId="0" fillId="0" borderId="16" xfId="0" applyBorder="1"/>
    <xf numFmtId="0" fontId="0" fillId="0" borderId="18" xfId="0" applyBorder="1"/>
    <xf numFmtId="3" fontId="7" fillId="5" borderId="8" xfId="0" applyNumberFormat="1" applyFont="1" applyFill="1" applyBorder="1"/>
    <xf numFmtId="3" fontId="10" fillId="5" borderId="8" xfId="0" applyNumberFormat="1" applyFont="1" applyFill="1" applyBorder="1"/>
    <xf numFmtId="0" fontId="0" fillId="0" borderId="20" xfId="0" applyBorder="1"/>
    <xf numFmtId="3" fontId="5" fillId="3" borderId="1" xfId="0" applyNumberFormat="1" applyFont="1" applyFill="1" applyBorder="1"/>
    <xf numFmtId="3" fontId="5" fillId="5" borderId="1" xfId="0" applyNumberFormat="1" applyFont="1" applyFill="1" applyBorder="1"/>
    <xf numFmtId="0" fontId="0" fillId="0" borderId="8" xfId="0" applyNumberFormat="1" applyBorder="1" applyAlignment="1">
      <alignment horizontal="left"/>
    </xf>
    <xf numFmtId="0" fontId="0" fillId="3" borderId="2" xfId="0" applyFill="1" applyBorder="1"/>
    <xf numFmtId="3" fontId="0" fillId="3" borderId="9" xfId="0" applyNumberFormat="1" applyFill="1" applyBorder="1"/>
    <xf numFmtId="0" fontId="6" fillId="0" borderId="8" xfId="0" applyNumberFormat="1" applyFont="1" applyBorder="1" applyAlignment="1">
      <alignment horizontal="left"/>
    </xf>
    <xf numFmtId="3" fontId="6" fillId="0" borderId="9" xfId="0" applyNumberFormat="1" applyFont="1" applyBorder="1"/>
    <xf numFmtId="0" fontId="0" fillId="0" borderId="23" xfId="0" applyBorder="1"/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3" borderId="10" xfId="0" applyFont="1" applyFill="1" applyBorder="1"/>
    <xf numFmtId="0" fontId="4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2" fillId="0" borderId="2" xfId="0" applyFont="1" applyBorder="1"/>
    <xf numFmtId="0" fontId="5" fillId="0" borderId="9" xfId="0" applyFont="1" applyBorder="1"/>
    <xf numFmtId="0" fontId="5" fillId="0" borderId="2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Border="1" applyAlignment="1" applyProtection="1">
      <alignment vertical="center" wrapText="1"/>
    </xf>
    <xf numFmtId="0" fontId="17" fillId="0" borderId="6" xfId="1" quotePrefix="1" applyFont="1" applyBorder="1" applyAlignment="1">
      <alignment horizontal="left" wrapText="1"/>
    </xf>
    <xf numFmtId="0" fontId="17" fillId="0" borderId="7" xfId="1" quotePrefix="1" applyFont="1" applyBorder="1" applyAlignment="1">
      <alignment horizontal="left" wrapText="1"/>
    </xf>
    <xf numFmtId="0" fontId="17" fillId="0" borderId="7" xfId="1" quotePrefix="1" applyFont="1" applyBorder="1" applyAlignment="1">
      <alignment horizontal="center" wrapText="1"/>
    </xf>
    <xf numFmtId="0" fontId="17" fillId="0" borderId="7" xfId="1" quotePrefix="1" applyNumberFormat="1" applyFont="1" applyFill="1" applyBorder="1" applyAlignment="1" applyProtection="1">
      <alignment horizontal="left"/>
    </xf>
    <xf numFmtId="0" fontId="17" fillId="0" borderId="1" xfId="1" applyNumberFormat="1" applyFont="1" applyFill="1" applyBorder="1" applyAlignment="1" applyProtection="1">
      <alignment horizontal="center" wrapText="1"/>
    </xf>
    <xf numFmtId="0" fontId="17" fillId="0" borderId="1" xfId="1" applyNumberFormat="1" applyFont="1" applyFill="1" applyBorder="1" applyAlignment="1" applyProtection="1">
      <alignment horizontal="center" vertical="center" wrapText="1"/>
    </xf>
    <xf numFmtId="3" fontId="17" fillId="3" borderId="1" xfId="1" applyNumberFormat="1" applyFont="1" applyFill="1" applyBorder="1" applyAlignment="1" applyProtection="1">
      <alignment horizontal="right" wrapText="1"/>
    </xf>
    <xf numFmtId="3" fontId="17" fillId="3" borderId="1" xfId="1" applyNumberFormat="1" applyFont="1" applyFill="1" applyBorder="1" applyAlignment="1">
      <alignment horizontal="right"/>
    </xf>
    <xf numFmtId="0" fontId="19" fillId="3" borderId="6" xfId="1" applyFont="1" applyFill="1" applyBorder="1" applyAlignment="1">
      <alignment horizontal="left"/>
    </xf>
    <xf numFmtId="0" fontId="20" fillId="3" borderId="7" xfId="1" applyNumberFormat="1" applyFont="1" applyFill="1" applyBorder="1" applyAlignment="1" applyProtection="1"/>
    <xf numFmtId="3" fontId="17" fillId="3" borderId="6" xfId="1" applyNumberFormat="1" applyFont="1" applyFill="1" applyBorder="1" applyAlignment="1">
      <alignment horizontal="right"/>
    </xf>
    <xf numFmtId="3" fontId="17" fillId="0" borderId="1" xfId="1" applyNumberFormat="1" applyFont="1" applyBorder="1" applyAlignment="1">
      <alignment horizontal="right"/>
    </xf>
    <xf numFmtId="0" fontId="17" fillId="0" borderId="7" xfId="1" quotePrefix="1" applyFont="1" applyBorder="1" applyAlignment="1">
      <alignment horizontal="left"/>
    </xf>
    <xf numFmtId="0" fontId="17" fillId="0" borderId="7" xfId="1" applyNumberFormat="1" applyFont="1" applyFill="1" applyBorder="1" applyAlignment="1" applyProtection="1">
      <alignment wrapText="1"/>
    </xf>
    <xf numFmtId="0" fontId="18" fillId="0" borderId="7" xfId="1" applyNumberFormat="1" applyFont="1" applyFill="1" applyBorder="1" applyAlignment="1" applyProtection="1">
      <alignment wrapText="1"/>
    </xf>
    <xf numFmtId="0" fontId="18" fillId="0" borderId="7" xfId="1" applyNumberFormat="1" applyFont="1" applyFill="1" applyBorder="1" applyAlignment="1" applyProtection="1">
      <alignment horizontal="center" wrapText="1"/>
    </xf>
    <xf numFmtId="0" fontId="18" fillId="0" borderId="1" xfId="1" applyNumberFormat="1" applyFont="1" applyFill="1" applyBorder="1" applyAlignment="1" applyProtection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1" xfId="0" applyFont="1" applyBorder="1"/>
    <xf numFmtId="0" fontId="22" fillId="0" borderId="4" xfId="0" applyFont="1" applyBorder="1" applyAlignment="1">
      <alignment horizontal="left"/>
    </xf>
    <xf numFmtId="0" fontId="21" fillId="0" borderId="4" xfId="0" applyFont="1" applyBorder="1"/>
    <xf numFmtId="0" fontId="21" fillId="0" borderId="22" xfId="0" applyFont="1" applyBorder="1"/>
    <xf numFmtId="0" fontId="25" fillId="0" borderId="1" xfId="0" applyFont="1" applyBorder="1"/>
    <xf numFmtId="0" fontId="26" fillId="0" borderId="8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8" fillId="0" borderId="8" xfId="0" applyFont="1" applyBorder="1"/>
    <xf numFmtId="0" fontId="28" fillId="0" borderId="1" xfId="0" applyFont="1" applyBorder="1"/>
    <xf numFmtId="3" fontId="25" fillId="0" borderId="1" xfId="0" applyNumberFormat="1" applyFont="1" applyBorder="1"/>
    <xf numFmtId="3" fontId="28" fillId="3" borderId="1" xfId="0" applyNumberFormat="1" applyFont="1" applyFill="1" applyBorder="1"/>
    <xf numFmtId="3" fontId="28" fillId="0" borderId="6" xfId="0" applyNumberFormat="1" applyFont="1" applyBorder="1"/>
    <xf numFmtId="3" fontId="28" fillId="0" borderId="1" xfId="0" applyNumberFormat="1" applyFont="1" applyBorder="1"/>
    <xf numFmtId="0" fontId="29" fillId="0" borderId="1" xfId="0" applyFont="1" applyBorder="1"/>
    <xf numFmtId="0" fontId="30" fillId="0" borderId="8" xfId="0" applyFont="1" applyBorder="1"/>
    <xf numFmtId="0" fontId="30" fillId="0" borderId="1" xfId="0" applyFont="1" applyBorder="1"/>
    <xf numFmtId="3" fontId="29" fillId="0" borderId="1" xfId="0" applyNumberFormat="1" applyFont="1" applyBorder="1"/>
    <xf numFmtId="3" fontId="29" fillId="3" borderId="1" xfId="0" applyNumberFormat="1" applyFont="1" applyFill="1" applyBorder="1"/>
    <xf numFmtId="3" fontId="29" fillId="0" borderId="6" xfId="0" applyNumberFormat="1" applyFont="1" applyBorder="1"/>
    <xf numFmtId="0" fontId="28" fillId="4" borderId="1" xfId="0" applyFont="1" applyFill="1" applyBorder="1"/>
    <xf numFmtId="0" fontId="28" fillId="4" borderId="8" xfId="0" applyFont="1" applyFill="1" applyBorder="1"/>
    <xf numFmtId="3" fontId="25" fillId="4" borderId="1" xfId="0" applyNumberFormat="1" applyFont="1" applyFill="1" applyBorder="1"/>
    <xf numFmtId="3" fontId="25" fillId="5" borderId="1" xfId="0" applyNumberFormat="1" applyFont="1" applyFill="1" applyBorder="1"/>
    <xf numFmtId="3" fontId="25" fillId="4" borderId="12" xfId="0" applyNumberFormat="1" applyFont="1" applyFill="1" applyBorder="1"/>
    <xf numFmtId="0" fontId="25" fillId="3" borderId="1" xfId="0" applyFont="1" applyFill="1" applyBorder="1"/>
    <xf numFmtId="0" fontId="25" fillId="3" borderId="8" xfId="0" applyFont="1" applyFill="1" applyBorder="1"/>
    <xf numFmtId="3" fontId="25" fillId="3" borderId="1" xfId="0" applyNumberFormat="1" applyFont="1" applyFill="1" applyBorder="1"/>
    <xf numFmtId="3" fontId="25" fillId="3" borderId="12" xfId="0" applyNumberFormat="1" applyFont="1" applyFill="1" applyBorder="1"/>
    <xf numFmtId="0" fontId="25" fillId="0" borderId="8" xfId="0" applyFont="1" applyBorder="1"/>
    <xf numFmtId="3" fontId="31" fillId="3" borderId="1" xfId="0" applyNumberFormat="1" applyFont="1" applyFill="1" applyBorder="1"/>
    <xf numFmtId="3" fontId="25" fillId="0" borderId="5" xfId="0" applyNumberFormat="1" applyFont="1" applyBorder="1"/>
    <xf numFmtId="3" fontId="31" fillId="4" borderId="1" xfId="0" applyNumberFormat="1" applyFont="1" applyFill="1" applyBorder="1"/>
    <xf numFmtId="3" fontId="25" fillId="4" borderId="5" xfId="0" applyNumberFormat="1" applyFont="1" applyFill="1" applyBorder="1"/>
    <xf numFmtId="3" fontId="25" fillId="3" borderId="5" xfId="0" applyNumberFormat="1" applyFont="1" applyFill="1" applyBorder="1"/>
    <xf numFmtId="3" fontId="28" fillId="4" borderId="1" xfId="0" applyNumberFormat="1" applyFont="1" applyFill="1" applyBorder="1"/>
    <xf numFmtId="3" fontId="32" fillId="4" borderId="1" xfId="0" applyNumberFormat="1" applyFont="1" applyFill="1" applyBorder="1"/>
    <xf numFmtId="3" fontId="28" fillId="4" borderId="5" xfId="0" applyNumberFormat="1" applyFont="1" applyFill="1" applyBorder="1"/>
    <xf numFmtId="0" fontId="28" fillId="5" borderId="1" xfId="0" applyFont="1" applyFill="1" applyBorder="1"/>
    <xf numFmtId="0" fontId="28" fillId="5" borderId="8" xfId="0" applyFont="1" applyFill="1" applyBorder="1"/>
    <xf numFmtId="3" fontId="31" fillId="5" borderId="1" xfId="0" applyNumberFormat="1" applyFont="1" applyFill="1" applyBorder="1"/>
    <xf numFmtId="3" fontId="25" fillId="5" borderId="5" xfId="0" applyNumberFormat="1" applyFont="1" applyFill="1" applyBorder="1"/>
    <xf numFmtId="3" fontId="29" fillId="0" borderId="5" xfId="0" applyNumberFormat="1" applyFont="1" applyBorder="1"/>
    <xf numFmtId="3" fontId="28" fillId="5" borderId="1" xfId="0" applyNumberFormat="1" applyFont="1" applyFill="1" applyBorder="1"/>
    <xf numFmtId="3" fontId="32" fillId="5" borderId="1" xfId="0" applyNumberFormat="1" applyFont="1" applyFill="1" applyBorder="1"/>
    <xf numFmtId="3" fontId="28" fillId="5" borderId="5" xfId="0" applyNumberFormat="1" applyFont="1" applyFill="1" applyBorder="1"/>
    <xf numFmtId="0" fontId="25" fillId="0" borderId="3" xfId="0" applyFont="1" applyBorder="1"/>
    <xf numFmtId="0" fontId="25" fillId="0" borderId="10" xfId="0" applyFont="1" applyBorder="1"/>
    <xf numFmtId="3" fontId="25" fillId="0" borderId="10" xfId="0" applyNumberFormat="1" applyFont="1" applyBorder="1"/>
    <xf numFmtId="3" fontId="31" fillId="3" borderId="10" xfId="0" applyNumberFormat="1" applyFont="1" applyFill="1" applyBorder="1"/>
    <xf numFmtId="3" fontId="25" fillId="0" borderId="11" xfId="0" applyNumberFormat="1" applyFont="1" applyBorder="1"/>
    <xf numFmtId="0" fontId="25" fillId="0" borderId="20" xfId="0" applyFont="1" applyBorder="1"/>
    <xf numFmtId="0" fontId="25" fillId="0" borderId="13" xfId="0" applyFont="1" applyBorder="1"/>
    <xf numFmtId="3" fontId="25" fillId="0" borderId="13" xfId="0" applyNumberFormat="1" applyFont="1" applyBorder="1"/>
    <xf numFmtId="3" fontId="31" fillId="3" borderId="13" xfId="0" applyNumberFormat="1" applyFont="1" applyFill="1" applyBorder="1"/>
    <xf numFmtId="3" fontId="25" fillId="0" borderId="14" xfId="0" applyNumberFormat="1" applyFont="1" applyBorder="1"/>
    <xf numFmtId="0" fontId="25" fillId="0" borderId="21" xfId="0" applyFont="1" applyBorder="1"/>
    <xf numFmtId="0" fontId="25" fillId="0" borderId="9" xfId="0" applyFont="1" applyBorder="1"/>
    <xf numFmtId="3" fontId="25" fillId="0" borderId="9" xfId="0" applyNumberFormat="1" applyFont="1" applyBorder="1"/>
    <xf numFmtId="3" fontId="31" fillId="3" borderId="9" xfId="0" applyNumberFormat="1" applyFont="1" applyFill="1" applyBorder="1"/>
    <xf numFmtId="3" fontId="25" fillId="0" borderId="12" xfId="0" applyNumberFormat="1" applyFont="1" applyBorder="1"/>
    <xf numFmtId="14" fontId="28" fillId="5" borderId="1" xfId="0" applyNumberFormat="1" applyFont="1" applyFill="1" applyBorder="1" applyAlignment="1">
      <alignment horizontal="left"/>
    </xf>
    <xf numFmtId="0" fontId="25" fillId="5" borderId="1" xfId="0" applyFont="1" applyFill="1" applyBorder="1"/>
    <xf numFmtId="0" fontId="25" fillId="0" borderId="0" xfId="0" applyFont="1"/>
    <xf numFmtId="0" fontId="5" fillId="0" borderId="0" xfId="0" applyFont="1" applyBorder="1"/>
    <xf numFmtId="3" fontId="5" fillId="3" borderId="0" xfId="0" applyNumberFormat="1" applyFont="1" applyFill="1" applyBorder="1"/>
    <xf numFmtId="3" fontId="5" fillId="0" borderId="0" xfId="0" applyNumberFormat="1" applyFont="1" applyBorder="1"/>
    <xf numFmtId="3" fontId="6" fillId="3" borderId="9" xfId="0" applyNumberFormat="1" applyFont="1" applyFill="1" applyBorder="1"/>
    <xf numFmtId="0" fontId="5" fillId="5" borderId="8" xfId="0" applyNumberFormat="1" applyFont="1" applyFill="1" applyBorder="1" applyAlignment="1">
      <alignment horizontal="left"/>
    </xf>
    <xf numFmtId="3" fontId="5" fillId="5" borderId="9" xfId="0" applyNumberFormat="1" applyFont="1" applyFill="1" applyBorder="1"/>
    <xf numFmtId="0" fontId="5" fillId="5" borderId="8" xfId="0" applyFont="1" applyFill="1" applyBorder="1" applyAlignment="1">
      <alignment horizontal="left"/>
    </xf>
    <xf numFmtId="3" fontId="5" fillId="5" borderId="6" xfId="0" applyNumberFormat="1" applyFont="1" applyFill="1" applyBorder="1"/>
    <xf numFmtId="3" fontId="5" fillId="5" borderId="8" xfId="0" applyNumberFormat="1" applyFont="1" applyFill="1" applyBorder="1"/>
    <xf numFmtId="3" fontId="5" fillId="3" borderId="9" xfId="0" applyNumberFormat="1" applyFont="1" applyFill="1" applyBorder="1"/>
    <xf numFmtId="0" fontId="21" fillId="3" borderId="0" xfId="0" applyFont="1" applyFill="1"/>
    <xf numFmtId="0" fontId="21" fillId="3" borderId="0" xfId="0" applyFont="1" applyFill="1" applyBorder="1"/>
    <xf numFmtId="0" fontId="21" fillId="0" borderId="0" xfId="0" applyFont="1" applyBorder="1"/>
    <xf numFmtId="0" fontId="19" fillId="3" borderId="6" xfId="1" quotePrefix="1" applyFont="1" applyFill="1" applyBorder="1" applyAlignment="1">
      <alignment horizontal="left"/>
    </xf>
    <xf numFmtId="0" fontId="20" fillId="3" borderId="7" xfId="1" applyNumberFormat="1" applyFont="1" applyFill="1" applyBorder="1" applyAlignment="1" applyProtection="1"/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Border="1" applyAlignment="1" applyProtection="1">
      <alignment vertical="center" wrapText="1"/>
    </xf>
    <xf numFmtId="0" fontId="18" fillId="0" borderId="0" xfId="1" applyNumberFormat="1" applyFont="1" applyFill="1" applyBorder="1" applyAlignment="1" applyProtection="1">
      <alignment horizontal="left" vertical="center" wrapText="1"/>
    </xf>
    <xf numFmtId="0" fontId="19" fillId="3" borderId="6" xfId="1" applyNumberFormat="1" applyFont="1" applyFill="1" applyBorder="1" applyAlignment="1" applyProtection="1">
      <alignment horizontal="left" wrapText="1"/>
    </xf>
    <xf numFmtId="0" fontId="20" fillId="3" borderId="7" xfId="1" applyNumberFormat="1" applyFont="1" applyFill="1" applyBorder="1" applyAlignment="1" applyProtection="1">
      <alignment wrapText="1"/>
    </xf>
    <xf numFmtId="0" fontId="19" fillId="0" borderId="6" xfId="1" applyNumberFormat="1" applyFont="1" applyFill="1" applyBorder="1" applyAlignment="1" applyProtection="1">
      <alignment horizontal="left" wrapText="1"/>
    </xf>
    <xf numFmtId="0" fontId="20" fillId="0" borderId="7" xfId="1" applyNumberFormat="1" applyFont="1" applyFill="1" applyBorder="1" applyAlignment="1" applyProtection="1">
      <alignment wrapText="1"/>
    </xf>
    <xf numFmtId="0" fontId="19" fillId="3" borderId="6" xfId="1" quotePrefix="1" applyNumberFormat="1" applyFont="1" applyFill="1" applyBorder="1" applyAlignment="1" applyProtection="1">
      <alignment horizontal="left" wrapText="1"/>
    </xf>
    <xf numFmtId="0" fontId="19" fillId="0" borderId="6" xfId="1" quotePrefix="1" applyNumberFormat="1" applyFont="1" applyFill="1" applyBorder="1" applyAlignment="1" applyProtection="1">
      <alignment horizontal="left" wrapText="1"/>
    </xf>
    <xf numFmtId="0" fontId="18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Border="1" applyAlignment="1" applyProtection="1"/>
    <xf numFmtId="0" fontId="17" fillId="3" borderId="6" xfId="1" applyNumberFormat="1" applyFont="1" applyFill="1" applyBorder="1" applyAlignment="1" applyProtection="1">
      <alignment horizontal="left" wrapText="1"/>
    </xf>
    <xf numFmtId="0" fontId="18" fillId="3" borderId="7" xfId="1" applyNumberFormat="1" applyFont="1" applyFill="1" applyBorder="1" applyAlignment="1" applyProtection="1">
      <alignment wrapText="1"/>
    </xf>
    <xf numFmtId="0" fontId="18" fillId="3" borderId="7" xfId="1" applyNumberFormat="1" applyFont="1" applyFill="1" applyBorder="1" applyAlignment="1" applyProtection="1"/>
    <xf numFmtId="0" fontId="17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Normal="100" workbookViewId="0">
      <selection activeCell="A4" sqref="A4:K4"/>
    </sheetView>
  </sheetViews>
  <sheetFormatPr defaultRowHeight="15" x14ac:dyDescent="0.25"/>
  <cols>
    <col min="5" max="5" width="18.85546875" customWidth="1"/>
    <col min="6" max="6" width="14.5703125" hidden="1" customWidth="1"/>
    <col min="7" max="7" width="14.140625" customWidth="1"/>
    <col min="8" max="8" width="15.28515625" customWidth="1"/>
    <col min="9" max="9" width="14.140625" customWidth="1"/>
    <col min="10" max="10" width="13.42578125" customWidth="1"/>
    <col min="11" max="11" width="15.5703125" customWidth="1"/>
  </cols>
  <sheetData>
    <row r="1" spans="1:17" ht="51.6" customHeight="1" x14ac:dyDescent="0.25">
      <c r="A1" s="294" t="s">
        <v>209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7" x14ac:dyDescent="0.25">
      <c r="A2" s="294" t="s">
        <v>51</v>
      </c>
      <c r="B2" s="294"/>
      <c r="C2" s="294"/>
      <c r="D2" s="294"/>
      <c r="E2" s="294"/>
      <c r="F2" s="294"/>
      <c r="G2" s="294"/>
      <c r="H2" s="294"/>
      <c r="I2" s="294"/>
      <c r="J2" s="295"/>
      <c r="K2" s="295"/>
    </row>
    <row r="3" spans="1:17" s="19" customFormat="1" x14ac:dyDescent="0.25">
      <c r="A3" s="296" t="s">
        <v>214</v>
      </c>
      <c r="B3" s="296"/>
      <c r="C3" s="296"/>
      <c r="D3" s="296"/>
      <c r="E3" s="187"/>
      <c r="F3" s="187"/>
      <c r="G3" s="187"/>
      <c r="H3" s="187"/>
      <c r="I3" s="187"/>
      <c r="J3" s="188"/>
      <c r="K3" s="188"/>
    </row>
    <row r="4" spans="1:17" x14ac:dyDescent="0.25">
      <c r="A4" s="296" t="s">
        <v>215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7" ht="45" x14ac:dyDescent="0.25">
      <c r="A5" s="189"/>
      <c r="B5" s="190"/>
      <c r="C5" s="190"/>
      <c r="D5" s="191"/>
      <c r="E5" s="192"/>
      <c r="F5" s="193" t="s">
        <v>119</v>
      </c>
      <c r="G5" s="193" t="s">
        <v>125</v>
      </c>
      <c r="H5" s="193" t="s">
        <v>190</v>
      </c>
      <c r="I5" s="193" t="s">
        <v>189</v>
      </c>
      <c r="J5" s="193" t="s">
        <v>123</v>
      </c>
      <c r="K5" s="194" t="s">
        <v>124</v>
      </c>
      <c r="L5" s="10"/>
      <c r="M5" s="10"/>
      <c r="N5" s="10"/>
      <c r="O5" s="10"/>
      <c r="P5" s="10"/>
      <c r="Q5" s="10"/>
    </row>
    <row r="6" spans="1:17" s="10" customFormat="1" x14ac:dyDescent="0.25">
      <c r="A6" s="297" t="s">
        <v>32</v>
      </c>
      <c r="B6" s="298"/>
      <c r="C6" s="298"/>
      <c r="D6" s="298"/>
      <c r="E6" s="293"/>
      <c r="F6" s="195"/>
      <c r="G6" s="195">
        <v>2707043</v>
      </c>
      <c r="H6" s="195">
        <f>SUM(I6-G6)</f>
        <v>839249</v>
      </c>
      <c r="I6" s="195">
        <v>3546292</v>
      </c>
      <c r="J6" s="195">
        <v>3038531</v>
      </c>
      <c r="K6" s="195">
        <v>2815294</v>
      </c>
    </row>
    <row r="7" spans="1:17" s="10" customFormat="1" x14ac:dyDescent="0.25">
      <c r="A7" s="297" t="s">
        <v>24</v>
      </c>
      <c r="B7" s="298"/>
      <c r="C7" s="298"/>
      <c r="D7" s="298"/>
      <c r="E7" s="293"/>
      <c r="F7" s="196">
        <v>-5417051</v>
      </c>
      <c r="G7" s="195">
        <v>2707043</v>
      </c>
      <c r="H7" s="195">
        <f t="shared" ref="H7:H11" si="0">SUM(I7-G7)</f>
        <v>839249</v>
      </c>
      <c r="I7" s="195">
        <v>3546292</v>
      </c>
      <c r="J7" s="195">
        <v>3038531</v>
      </c>
      <c r="K7" s="195">
        <v>2815294</v>
      </c>
    </row>
    <row r="8" spans="1:17" s="10" customFormat="1" x14ac:dyDescent="0.25">
      <c r="A8" s="292" t="s">
        <v>33</v>
      </c>
      <c r="B8" s="293"/>
      <c r="C8" s="293"/>
      <c r="D8" s="293"/>
      <c r="E8" s="293"/>
      <c r="F8" s="196"/>
      <c r="G8" s="195"/>
      <c r="H8" s="195"/>
      <c r="I8" s="195"/>
      <c r="J8" s="195"/>
      <c r="K8" s="195"/>
    </row>
    <row r="9" spans="1:17" s="10" customFormat="1" x14ac:dyDescent="0.25">
      <c r="A9" s="197" t="s">
        <v>34</v>
      </c>
      <c r="B9" s="198"/>
      <c r="C9" s="198"/>
      <c r="D9" s="198"/>
      <c r="E9" s="198"/>
      <c r="F9" s="195"/>
      <c r="G9" s="195">
        <v>2707043</v>
      </c>
      <c r="H9" s="195">
        <f t="shared" si="0"/>
        <v>839249</v>
      </c>
      <c r="I9" s="195">
        <v>3546292</v>
      </c>
      <c r="J9" s="195">
        <v>3038531</v>
      </c>
      <c r="K9" s="195">
        <v>2815294</v>
      </c>
    </row>
    <row r="10" spans="1:17" s="10" customFormat="1" x14ac:dyDescent="0.25">
      <c r="A10" s="301" t="s">
        <v>35</v>
      </c>
      <c r="B10" s="298"/>
      <c r="C10" s="298"/>
      <c r="D10" s="298"/>
      <c r="E10" s="298"/>
      <c r="F10" s="195">
        <v>-5376813</v>
      </c>
      <c r="G10" s="195">
        <v>2704443</v>
      </c>
      <c r="H10" s="195">
        <f t="shared" si="0"/>
        <v>355144</v>
      </c>
      <c r="I10" s="195">
        <v>3059587</v>
      </c>
      <c r="J10" s="195">
        <v>3030531</v>
      </c>
      <c r="K10" s="195">
        <v>2807294</v>
      </c>
    </row>
    <row r="11" spans="1:17" s="10" customFormat="1" x14ac:dyDescent="0.25">
      <c r="A11" s="292" t="s">
        <v>36</v>
      </c>
      <c r="B11" s="293"/>
      <c r="C11" s="293"/>
      <c r="D11" s="293"/>
      <c r="E11" s="293"/>
      <c r="F11" s="195">
        <v>-8090</v>
      </c>
      <c r="G11" s="195">
        <v>2600</v>
      </c>
      <c r="H11" s="195">
        <f t="shared" si="0"/>
        <v>484105</v>
      </c>
      <c r="I11" s="195">
        <v>486705</v>
      </c>
      <c r="J11" s="195">
        <v>8000</v>
      </c>
      <c r="K11" s="195">
        <v>8000</v>
      </c>
    </row>
    <row r="12" spans="1:17" s="10" customFormat="1" x14ac:dyDescent="0.25">
      <c r="A12" s="301" t="s">
        <v>37</v>
      </c>
      <c r="B12" s="298"/>
      <c r="C12" s="298"/>
      <c r="D12" s="298"/>
      <c r="E12" s="298"/>
      <c r="F12" s="195">
        <v>23406</v>
      </c>
      <c r="G12" s="195"/>
      <c r="H12" s="195"/>
      <c r="I12" s="195">
        <v>-25629</v>
      </c>
      <c r="J12" s="195"/>
      <c r="K12" s="195"/>
    </row>
    <row r="13" spans="1:17" x14ac:dyDescent="0.25">
      <c r="A13" s="294"/>
      <c r="B13" s="303"/>
      <c r="C13" s="303"/>
      <c r="D13" s="303"/>
      <c r="E13" s="303"/>
      <c r="F13" s="304"/>
      <c r="G13" s="304"/>
      <c r="H13" s="304"/>
      <c r="I13" s="304"/>
      <c r="J13" s="304"/>
      <c r="K13" s="304"/>
      <c r="L13" s="10"/>
      <c r="M13" s="10"/>
      <c r="N13" s="10"/>
      <c r="O13" s="10"/>
      <c r="P13" s="10"/>
      <c r="Q13" s="10"/>
    </row>
    <row r="14" spans="1:17" ht="30" x14ac:dyDescent="0.25">
      <c r="A14" s="189"/>
      <c r="B14" s="190"/>
      <c r="C14" s="190"/>
      <c r="D14" s="191"/>
      <c r="E14" s="192"/>
      <c r="F14" s="193" t="s">
        <v>118</v>
      </c>
      <c r="G14" s="193" t="s">
        <v>125</v>
      </c>
      <c r="H14" s="193" t="s">
        <v>190</v>
      </c>
      <c r="I14" s="193" t="s">
        <v>189</v>
      </c>
      <c r="J14" s="193" t="s">
        <v>123</v>
      </c>
      <c r="K14" s="194" t="s">
        <v>124</v>
      </c>
      <c r="L14" s="10"/>
      <c r="M14" s="10"/>
      <c r="N14" s="10"/>
      <c r="O14" s="10"/>
      <c r="P14" s="10"/>
      <c r="Q14" s="10"/>
    </row>
    <row r="15" spans="1:17" s="10" customFormat="1" x14ac:dyDescent="0.25">
      <c r="A15" s="305" t="s">
        <v>70</v>
      </c>
      <c r="B15" s="306"/>
      <c r="C15" s="306"/>
      <c r="D15" s="306"/>
      <c r="E15" s="307"/>
      <c r="F15" s="199"/>
      <c r="G15" s="199"/>
      <c r="H15" s="199"/>
      <c r="I15" s="199">
        <v>-25629</v>
      </c>
      <c r="J15" s="199"/>
      <c r="K15" s="195"/>
    </row>
    <row r="16" spans="1:17" x14ac:dyDescent="0.25">
      <c r="A16" s="308"/>
      <c r="B16" s="303"/>
      <c r="C16" s="303"/>
      <c r="D16" s="303"/>
      <c r="E16" s="303"/>
      <c r="F16" s="304"/>
      <c r="G16" s="304"/>
      <c r="H16" s="304"/>
      <c r="I16" s="304"/>
      <c r="J16" s="304"/>
      <c r="K16" s="304"/>
      <c r="L16" s="10"/>
      <c r="M16" s="10"/>
      <c r="N16" s="10"/>
      <c r="O16" s="10"/>
      <c r="P16" s="10"/>
      <c r="Q16" s="10"/>
    </row>
    <row r="17" spans="1:17" ht="30" x14ac:dyDescent="0.25">
      <c r="A17" s="189"/>
      <c r="B17" s="190"/>
      <c r="C17" s="190"/>
      <c r="D17" s="191"/>
      <c r="E17" s="192"/>
      <c r="F17" s="193"/>
      <c r="G17" s="193" t="s">
        <v>125</v>
      </c>
      <c r="H17" s="193" t="s">
        <v>190</v>
      </c>
      <c r="I17" s="193" t="s">
        <v>189</v>
      </c>
      <c r="J17" s="193" t="s">
        <v>123</v>
      </c>
      <c r="K17" s="194" t="s">
        <v>124</v>
      </c>
      <c r="L17" s="10"/>
      <c r="M17" s="10"/>
      <c r="N17" s="10"/>
      <c r="O17" s="10"/>
      <c r="P17" s="10"/>
      <c r="Q17" s="10"/>
    </row>
    <row r="18" spans="1:17" x14ac:dyDescent="0.25">
      <c r="A18" s="299" t="s">
        <v>38</v>
      </c>
      <c r="B18" s="300"/>
      <c r="C18" s="300"/>
      <c r="D18" s="300"/>
      <c r="E18" s="300"/>
      <c r="F18" s="200"/>
      <c r="G18" s="200"/>
      <c r="H18" s="200"/>
      <c r="I18" s="200"/>
      <c r="J18" s="200"/>
      <c r="K18" s="200"/>
      <c r="L18" s="10"/>
      <c r="M18" s="10"/>
      <c r="N18" s="10"/>
      <c r="O18" s="10"/>
      <c r="P18" s="10"/>
      <c r="Q18" s="10"/>
    </row>
    <row r="19" spans="1:17" x14ac:dyDescent="0.25">
      <c r="A19" s="299" t="s">
        <v>39</v>
      </c>
      <c r="B19" s="300"/>
      <c r="C19" s="300"/>
      <c r="D19" s="300"/>
      <c r="E19" s="300"/>
      <c r="F19" s="200"/>
      <c r="G19" s="200"/>
      <c r="H19" s="200"/>
      <c r="I19" s="200"/>
      <c r="J19" s="200"/>
      <c r="K19" s="200"/>
      <c r="L19" s="10"/>
      <c r="M19" s="10"/>
      <c r="N19" s="10"/>
      <c r="O19" s="10"/>
      <c r="P19" s="10"/>
      <c r="Q19" s="10"/>
    </row>
    <row r="20" spans="1:17" s="10" customFormat="1" x14ac:dyDescent="0.25">
      <c r="A20" s="301" t="s">
        <v>40</v>
      </c>
      <c r="B20" s="298"/>
      <c r="C20" s="298"/>
      <c r="D20" s="298"/>
      <c r="E20" s="298"/>
      <c r="F20" s="196"/>
      <c r="G20" s="196"/>
      <c r="H20" s="196"/>
      <c r="I20" s="196"/>
      <c r="J20" s="196"/>
      <c r="K20" s="196"/>
    </row>
    <row r="21" spans="1:17" x14ac:dyDescent="0.25">
      <c r="A21" s="201"/>
      <c r="B21" s="202"/>
      <c r="C21" s="203"/>
      <c r="D21" s="204"/>
      <c r="E21" s="202"/>
      <c r="F21" s="205"/>
      <c r="G21" s="205"/>
      <c r="H21" s="205"/>
      <c r="I21" s="205"/>
      <c r="J21" s="205"/>
      <c r="K21" s="205"/>
      <c r="L21" s="10"/>
      <c r="M21" s="10"/>
      <c r="N21" s="10"/>
      <c r="O21" s="10"/>
      <c r="P21" s="10"/>
      <c r="Q21" s="10"/>
    </row>
    <row r="22" spans="1:17" x14ac:dyDescent="0.25">
      <c r="A22" s="302" t="s">
        <v>41</v>
      </c>
      <c r="B22" s="300"/>
      <c r="C22" s="300"/>
      <c r="D22" s="300"/>
      <c r="E22" s="300"/>
      <c r="F22" s="200"/>
      <c r="G22" s="200"/>
      <c r="H22" s="200"/>
      <c r="I22" s="200"/>
      <c r="J22" s="200"/>
      <c r="K22" s="200"/>
      <c r="L22" s="10"/>
      <c r="M22" s="10"/>
      <c r="N22" s="10"/>
      <c r="O22" s="10"/>
      <c r="P22" s="10"/>
      <c r="Q22" s="10"/>
    </row>
    <row r="23" spans="1:17" x14ac:dyDescent="0.25">
      <c r="A23" s="206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10"/>
      <c r="M23" s="10"/>
      <c r="N23" s="10"/>
      <c r="O23" s="10"/>
      <c r="P23" s="10"/>
      <c r="Q23" s="10"/>
    </row>
    <row r="24" spans="1:17" x14ac:dyDescent="0.25">
      <c r="A24" s="206" t="s">
        <v>191</v>
      </c>
      <c r="B24" s="206"/>
      <c r="C24" s="206"/>
      <c r="D24" s="206"/>
      <c r="E24" s="206"/>
      <c r="F24" s="206"/>
      <c r="G24" s="206"/>
      <c r="H24" s="206"/>
      <c r="I24" s="10" t="s">
        <v>210</v>
      </c>
      <c r="K24" s="206"/>
      <c r="L24" s="10"/>
      <c r="M24" s="10"/>
      <c r="N24" s="10"/>
      <c r="O24" s="10"/>
      <c r="P24" s="10"/>
      <c r="Q24" s="10"/>
    </row>
    <row r="25" spans="1:17" x14ac:dyDescent="0.25">
      <c r="A25" s="206"/>
      <c r="B25" s="206"/>
      <c r="C25" s="206"/>
      <c r="D25" s="206"/>
      <c r="E25" s="206"/>
      <c r="F25" s="206"/>
      <c r="G25" s="206"/>
      <c r="H25" s="206"/>
      <c r="I25" s="71" t="s">
        <v>211</v>
      </c>
      <c r="J25" s="20"/>
      <c r="K25" s="206"/>
      <c r="L25" s="10"/>
      <c r="M25" s="10"/>
      <c r="N25" s="10"/>
      <c r="O25" s="10"/>
      <c r="P25" s="10"/>
      <c r="Q25" s="10"/>
    </row>
    <row r="26" spans="1:17" x14ac:dyDescent="0.25">
      <c r="L26" s="10"/>
      <c r="M26" s="10"/>
      <c r="N26" s="10"/>
      <c r="O26" s="10"/>
      <c r="P26" s="10"/>
      <c r="Q26" s="10"/>
    </row>
    <row r="27" spans="1:17" x14ac:dyDescent="0.25">
      <c r="L27" s="10"/>
      <c r="M27" s="10"/>
      <c r="N27" s="10"/>
      <c r="O27" s="10"/>
      <c r="P27" s="10"/>
      <c r="Q27" s="10"/>
    </row>
    <row r="28" spans="1:17" x14ac:dyDescent="0.25">
      <c r="L28" s="10"/>
      <c r="M28" s="10"/>
      <c r="N28" s="10"/>
      <c r="O28" s="10"/>
      <c r="P28" s="10"/>
      <c r="Q28" s="10"/>
    </row>
  </sheetData>
  <mergeCells count="17">
    <mergeCell ref="A18:E18"/>
    <mergeCell ref="A19:E19"/>
    <mergeCell ref="A20:E20"/>
    <mergeCell ref="A22:E22"/>
    <mergeCell ref="A10:E10"/>
    <mergeCell ref="A11:E11"/>
    <mergeCell ref="A12:E12"/>
    <mergeCell ref="A13:K13"/>
    <mergeCell ref="A15:E15"/>
    <mergeCell ref="A16:K16"/>
    <mergeCell ref="A8:E8"/>
    <mergeCell ref="A1:K1"/>
    <mergeCell ref="A2:K2"/>
    <mergeCell ref="A4:K4"/>
    <mergeCell ref="A6:E6"/>
    <mergeCell ref="A7:E7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zoomScale="120" zoomScaleNormal="120" workbookViewId="0">
      <selection activeCell="C2" sqref="C2"/>
    </sheetView>
  </sheetViews>
  <sheetFormatPr defaultRowHeight="15" x14ac:dyDescent="0.25"/>
  <cols>
    <col min="1" max="1" width="9" customWidth="1"/>
    <col min="2" max="2" width="10.85546875" customWidth="1"/>
    <col min="3" max="3" width="54.42578125" customWidth="1"/>
    <col min="4" max="4" width="10.42578125" hidden="1" customWidth="1"/>
    <col min="5" max="6" width="10.7109375" customWidth="1"/>
    <col min="7" max="8" width="10.5703125" customWidth="1"/>
    <col min="9" max="9" width="10.28515625" customWidth="1"/>
  </cols>
  <sheetData>
    <row r="1" spans="1:11" x14ac:dyDescent="0.25">
      <c r="A1" s="207"/>
      <c r="B1" s="208" t="s">
        <v>27</v>
      </c>
      <c r="C1" s="208"/>
      <c r="D1" s="207"/>
      <c r="E1" s="207"/>
      <c r="F1" s="207"/>
      <c r="G1" s="207"/>
      <c r="H1" s="207"/>
      <c r="I1" s="207"/>
    </row>
    <row r="2" spans="1:11" x14ac:dyDescent="0.25">
      <c r="A2" s="207"/>
      <c r="B2" s="208" t="s">
        <v>28</v>
      </c>
      <c r="C2" s="208"/>
      <c r="D2" s="207"/>
      <c r="E2" s="207"/>
      <c r="F2" s="207"/>
      <c r="G2" s="207"/>
      <c r="H2" s="207"/>
      <c r="I2" s="207"/>
    </row>
    <row r="3" spans="1:11" x14ac:dyDescent="0.25">
      <c r="A3" s="207"/>
      <c r="B3" s="207" t="s">
        <v>72</v>
      </c>
      <c r="C3" s="207" t="s">
        <v>216</v>
      </c>
      <c r="D3" s="207"/>
      <c r="E3" s="207"/>
      <c r="F3" s="207"/>
      <c r="G3" s="207"/>
      <c r="H3" s="207"/>
      <c r="I3" s="207"/>
    </row>
    <row r="4" spans="1:11" x14ac:dyDescent="0.25">
      <c r="A4" s="207"/>
      <c r="B4" s="207" t="s">
        <v>71</v>
      </c>
      <c r="C4" s="207" t="s">
        <v>217</v>
      </c>
      <c r="D4" s="207"/>
      <c r="E4" s="207"/>
      <c r="F4" s="207"/>
      <c r="G4" s="207"/>
      <c r="H4" s="207"/>
      <c r="I4" s="207"/>
    </row>
    <row r="5" spans="1:11" ht="14.25" hidden="1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</row>
    <row r="6" spans="1:11" x14ac:dyDescent="0.25">
      <c r="A6" s="207"/>
      <c r="B6" s="207"/>
      <c r="C6" s="209" t="s">
        <v>169</v>
      </c>
      <c r="D6" s="207"/>
      <c r="E6" s="207"/>
      <c r="F6" s="207"/>
      <c r="G6" s="207"/>
      <c r="H6" s="207"/>
      <c r="I6" s="207"/>
    </row>
    <row r="7" spans="1:11" ht="16.5" customHeight="1" x14ac:dyDescent="0.25">
      <c r="A7" s="207"/>
      <c r="B7" s="207"/>
      <c r="C7" s="210" t="s">
        <v>25</v>
      </c>
      <c r="D7" s="210"/>
      <c r="E7" s="210"/>
      <c r="F7" s="210"/>
      <c r="G7" s="210"/>
      <c r="H7" s="210"/>
      <c r="I7" s="211"/>
    </row>
    <row r="8" spans="1:11" ht="15.75" hidden="1" thickBot="1" x14ac:dyDescent="0.3">
      <c r="A8" s="207"/>
      <c r="B8" s="207"/>
      <c r="C8" s="207"/>
      <c r="D8" s="207"/>
      <c r="E8" s="207"/>
      <c r="F8" s="207"/>
      <c r="G8" s="207"/>
      <c r="H8" s="207"/>
      <c r="I8" s="207"/>
    </row>
    <row r="9" spans="1:11" ht="9.75" hidden="1" customHeight="1" x14ac:dyDescent="0.25">
      <c r="A9" s="212"/>
      <c r="B9" s="213"/>
      <c r="C9" s="214"/>
      <c r="D9" s="214"/>
      <c r="E9" s="214"/>
      <c r="F9" s="214"/>
      <c r="G9" s="214"/>
      <c r="H9" s="214"/>
      <c r="I9" s="215"/>
    </row>
    <row r="10" spans="1:11" ht="36" customHeight="1" x14ac:dyDescent="0.25">
      <c r="A10" s="216" t="s">
        <v>0</v>
      </c>
      <c r="B10" s="217" t="s">
        <v>1</v>
      </c>
      <c r="C10" s="218" t="s">
        <v>26</v>
      </c>
      <c r="D10" s="219" t="s">
        <v>85</v>
      </c>
      <c r="E10" s="220" t="s">
        <v>170</v>
      </c>
      <c r="F10" s="220" t="s">
        <v>132</v>
      </c>
      <c r="G10" s="221" t="s">
        <v>171</v>
      </c>
      <c r="H10" s="222" t="s">
        <v>172</v>
      </c>
      <c r="I10" s="219" t="s">
        <v>173</v>
      </c>
    </row>
    <row r="11" spans="1:11" x14ac:dyDescent="0.25">
      <c r="A11" s="216"/>
      <c r="B11" s="223">
        <v>6</v>
      </c>
      <c r="C11" s="224" t="s">
        <v>24</v>
      </c>
      <c r="D11" s="225" t="e">
        <f>SUM(D12+D35+#REF!+D48)</f>
        <v>#REF!</v>
      </c>
      <c r="E11" s="226">
        <f>SUM(E12,E35,E48)</f>
        <v>2707043</v>
      </c>
      <c r="F11" s="226">
        <f>SUM(G11-E11)</f>
        <v>839249</v>
      </c>
      <c r="G11" s="226">
        <f>SUM(G12,G35,G42,G48)</f>
        <v>3546292</v>
      </c>
      <c r="H11" s="227">
        <f>SUM(H12,H35,H48)</f>
        <v>3038531</v>
      </c>
      <c r="I11" s="228">
        <f>SUM(I12,I35,I48)</f>
        <v>2815294</v>
      </c>
      <c r="K11" s="28"/>
    </row>
    <row r="12" spans="1:11" s="59" customFormat="1" x14ac:dyDescent="0.25">
      <c r="A12" s="229"/>
      <c r="B12" s="230">
        <v>63</v>
      </c>
      <c r="C12" s="231" t="s">
        <v>213</v>
      </c>
      <c r="D12" s="232">
        <f>SUM(D15:D31)</f>
        <v>-5379800</v>
      </c>
      <c r="E12" s="233">
        <f>SUM(E15,E17,E18,E19,E21,E23,E25,E27,E31)</f>
        <v>2273890</v>
      </c>
      <c r="F12" s="233">
        <f t="shared" ref="F12" si="0">SUM(G12-E12)</f>
        <v>390205</v>
      </c>
      <c r="G12" s="233">
        <f>SUM(G14,G15,G17,G18,G20,G21,G22,G23,G24,G25,G27,G29,G31,G33)</f>
        <v>2664095</v>
      </c>
      <c r="H12" s="234">
        <v>2587307</v>
      </c>
      <c r="I12" s="232">
        <v>2422150</v>
      </c>
    </row>
    <row r="13" spans="1:11" s="10" customFormat="1" x14ac:dyDescent="0.25">
      <c r="A13" s="235">
        <v>2101</v>
      </c>
      <c r="B13" s="236" t="s">
        <v>130</v>
      </c>
      <c r="C13" s="235"/>
      <c r="D13" s="237"/>
      <c r="E13" s="237"/>
      <c r="F13" s="238"/>
      <c r="G13" s="237"/>
      <c r="H13" s="237"/>
      <c r="I13" s="239"/>
    </row>
    <row r="14" spans="1:11" s="91" customFormat="1" x14ac:dyDescent="0.25">
      <c r="A14" s="240" t="s">
        <v>42</v>
      </c>
      <c r="B14" s="241">
        <v>636</v>
      </c>
      <c r="C14" s="240" t="s">
        <v>174</v>
      </c>
      <c r="D14" s="242"/>
      <c r="E14" s="242">
        <v>0</v>
      </c>
      <c r="F14" s="242">
        <f t="shared" ref="F14:F66" si="1">SUM(G14-E14)</f>
        <v>1500</v>
      </c>
      <c r="G14" s="242">
        <v>1500</v>
      </c>
      <c r="H14" s="242"/>
      <c r="I14" s="243"/>
    </row>
    <row r="15" spans="1:11" x14ac:dyDescent="0.25">
      <c r="A15" s="216" t="s">
        <v>73</v>
      </c>
      <c r="B15" s="244">
        <v>636</v>
      </c>
      <c r="C15" s="216" t="s">
        <v>115</v>
      </c>
      <c r="D15" s="225">
        <v>-5391680</v>
      </c>
      <c r="E15" s="245">
        <v>2065700</v>
      </c>
      <c r="F15" s="242">
        <f t="shared" si="1"/>
        <v>231300</v>
      </c>
      <c r="G15" s="245">
        <v>2297000</v>
      </c>
      <c r="H15" s="225"/>
      <c r="I15" s="246"/>
    </row>
    <row r="16" spans="1:11" s="10" customFormat="1" x14ac:dyDescent="0.25">
      <c r="A16" s="235">
        <v>2301</v>
      </c>
      <c r="B16" s="236" t="s">
        <v>84</v>
      </c>
      <c r="C16" s="235"/>
      <c r="D16" s="237"/>
      <c r="E16" s="247"/>
      <c r="F16" s="238"/>
      <c r="G16" s="247"/>
      <c r="H16" s="237"/>
      <c r="I16" s="248"/>
    </row>
    <row r="17" spans="1:9" s="10" customFormat="1" x14ac:dyDescent="0.25">
      <c r="A17" s="240" t="s">
        <v>79</v>
      </c>
      <c r="B17" s="241">
        <v>638</v>
      </c>
      <c r="C17" s="240" t="s">
        <v>129</v>
      </c>
      <c r="D17" s="242"/>
      <c r="E17" s="245">
        <v>84040</v>
      </c>
      <c r="F17" s="242">
        <f t="shared" si="1"/>
        <v>-15490</v>
      </c>
      <c r="G17" s="245">
        <v>68550</v>
      </c>
      <c r="H17" s="242"/>
      <c r="I17" s="249"/>
    </row>
    <row r="18" spans="1:9" x14ac:dyDescent="0.25">
      <c r="A18" s="240" t="s">
        <v>74</v>
      </c>
      <c r="B18" s="244">
        <v>636</v>
      </c>
      <c r="C18" s="216" t="s">
        <v>97</v>
      </c>
      <c r="D18" s="225">
        <v>-24805</v>
      </c>
      <c r="E18" s="245">
        <v>4000</v>
      </c>
      <c r="F18" s="242">
        <f t="shared" si="1"/>
        <v>8200</v>
      </c>
      <c r="G18" s="245">
        <v>12200</v>
      </c>
      <c r="H18" s="225"/>
      <c r="I18" s="246"/>
    </row>
    <row r="19" spans="1:9" x14ac:dyDescent="0.25">
      <c r="A19" s="240" t="s">
        <v>47</v>
      </c>
      <c r="B19" s="244">
        <v>636</v>
      </c>
      <c r="C19" s="216" t="s">
        <v>122</v>
      </c>
      <c r="D19" s="225">
        <v>8600</v>
      </c>
      <c r="E19" s="245">
        <v>9000</v>
      </c>
      <c r="F19" s="242">
        <f t="shared" si="1"/>
        <v>-9000</v>
      </c>
      <c r="G19" s="245">
        <v>0</v>
      </c>
      <c r="H19" s="225"/>
      <c r="I19" s="246"/>
    </row>
    <row r="20" spans="1:9" x14ac:dyDescent="0.25">
      <c r="A20" s="240" t="s">
        <v>142</v>
      </c>
      <c r="B20" s="244">
        <v>636</v>
      </c>
      <c r="C20" s="216" t="s">
        <v>177</v>
      </c>
      <c r="D20" s="225"/>
      <c r="E20" s="245">
        <v>0</v>
      </c>
      <c r="F20" s="242">
        <f t="shared" si="1"/>
        <v>2150</v>
      </c>
      <c r="G20" s="245">
        <v>2150</v>
      </c>
      <c r="H20" s="225"/>
      <c r="I20" s="246"/>
    </row>
    <row r="21" spans="1:9" x14ac:dyDescent="0.25">
      <c r="A21" s="216" t="s">
        <v>46</v>
      </c>
      <c r="B21" s="244">
        <v>636</v>
      </c>
      <c r="C21" s="216" t="s">
        <v>98</v>
      </c>
      <c r="D21" s="225">
        <v>27950</v>
      </c>
      <c r="E21" s="245">
        <v>58000</v>
      </c>
      <c r="F21" s="242">
        <f t="shared" si="1"/>
        <v>104000</v>
      </c>
      <c r="G21" s="245">
        <v>162000</v>
      </c>
      <c r="H21" s="225"/>
      <c r="I21" s="246"/>
    </row>
    <row r="22" spans="1:9" x14ac:dyDescent="0.25">
      <c r="A22" s="216" t="s">
        <v>144</v>
      </c>
      <c r="B22" s="244">
        <v>636</v>
      </c>
      <c r="C22" s="216" t="s">
        <v>178</v>
      </c>
      <c r="D22" s="225"/>
      <c r="E22" s="245">
        <v>0</v>
      </c>
      <c r="F22" s="242">
        <f t="shared" si="1"/>
        <v>15000</v>
      </c>
      <c r="G22" s="245">
        <v>15000</v>
      </c>
      <c r="H22" s="225"/>
      <c r="I22" s="246"/>
    </row>
    <row r="23" spans="1:9" x14ac:dyDescent="0.25">
      <c r="A23" s="240" t="s">
        <v>21</v>
      </c>
      <c r="B23" s="244">
        <v>636</v>
      </c>
      <c r="C23" s="216" t="s">
        <v>107</v>
      </c>
      <c r="D23" s="242">
        <v>0</v>
      </c>
      <c r="E23" s="245">
        <v>3500</v>
      </c>
      <c r="F23" s="242">
        <f t="shared" si="1"/>
        <v>-1500</v>
      </c>
      <c r="G23" s="245">
        <v>2000</v>
      </c>
      <c r="H23" s="225"/>
      <c r="I23" s="246"/>
    </row>
    <row r="24" spans="1:9" x14ac:dyDescent="0.25">
      <c r="A24" s="240" t="s">
        <v>21</v>
      </c>
      <c r="B24" s="244">
        <v>636</v>
      </c>
      <c r="C24" s="216" t="s">
        <v>175</v>
      </c>
      <c r="D24" s="242"/>
      <c r="E24" s="245">
        <v>0</v>
      </c>
      <c r="F24" s="242">
        <f t="shared" si="1"/>
        <v>600</v>
      </c>
      <c r="G24" s="245">
        <v>600</v>
      </c>
      <c r="H24" s="225"/>
      <c r="I24" s="246"/>
    </row>
    <row r="25" spans="1:9" x14ac:dyDescent="0.25">
      <c r="A25" s="216" t="s">
        <v>108</v>
      </c>
      <c r="B25" s="244">
        <v>636</v>
      </c>
      <c r="C25" s="216" t="s">
        <v>176</v>
      </c>
      <c r="D25" s="225">
        <v>0</v>
      </c>
      <c r="E25" s="245">
        <v>47500</v>
      </c>
      <c r="F25" s="242">
        <f t="shared" si="1"/>
        <v>4500</v>
      </c>
      <c r="G25" s="245">
        <v>52000</v>
      </c>
      <c r="H25" s="225"/>
      <c r="I25" s="246"/>
    </row>
    <row r="26" spans="1:9" s="13" customFormat="1" x14ac:dyDescent="0.25">
      <c r="A26" s="235">
        <v>2302</v>
      </c>
      <c r="B26" s="236" t="s">
        <v>116</v>
      </c>
      <c r="C26" s="235"/>
      <c r="D26" s="250"/>
      <c r="E26" s="251"/>
      <c r="F26" s="238"/>
      <c r="G26" s="251"/>
      <c r="H26" s="250"/>
      <c r="I26" s="252"/>
    </row>
    <row r="27" spans="1:9" x14ac:dyDescent="0.25">
      <c r="A27" s="240" t="s">
        <v>83</v>
      </c>
      <c r="B27" s="244">
        <v>638</v>
      </c>
      <c r="C27" s="216" t="s">
        <v>104</v>
      </c>
      <c r="D27" s="225">
        <v>135</v>
      </c>
      <c r="E27" s="245">
        <v>150</v>
      </c>
      <c r="F27" s="242">
        <f t="shared" si="1"/>
        <v>-42</v>
      </c>
      <c r="G27" s="245">
        <v>108</v>
      </c>
      <c r="H27" s="225"/>
      <c r="I27" s="246"/>
    </row>
    <row r="28" spans="1:9" x14ac:dyDescent="0.25">
      <c r="A28" s="253">
        <v>9108</v>
      </c>
      <c r="B28" s="254" t="s">
        <v>164</v>
      </c>
      <c r="C28" s="253"/>
      <c r="D28" s="238"/>
      <c r="E28" s="255"/>
      <c r="F28" s="238"/>
      <c r="G28" s="255"/>
      <c r="H28" s="238"/>
      <c r="I28" s="256"/>
    </row>
    <row r="29" spans="1:9" x14ac:dyDescent="0.25">
      <c r="A29" s="240" t="s">
        <v>163</v>
      </c>
      <c r="B29" s="244">
        <v>638</v>
      </c>
      <c r="C29" s="216" t="s">
        <v>182</v>
      </c>
      <c r="D29" s="225"/>
      <c r="E29" s="245">
        <v>0</v>
      </c>
      <c r="F29" s="242">
        <f t="shared" si="1"/>
        <v>41987</v>
      </c>
      <c r="G29" s="245">
        <v>41987</v>
      </c>
      <c r="H29" s="225"/>
      <c r="I29" s="246"/>
    </row>
    <row r="30" spans="1:9" x14ac:dyDescent="0.25">
      <c r="A30" s="235">
        <v>2405</v>
      </c>
      <c r="B30" s="236" t="s">
        <v>65</v>
      </c>
      <c r="C30" s="235"/>
      <c r="D30" s="250"/>
      <c r="E30" s="247"/>
      <c r="F30" s="238"/>
      <c r="G30" s="247"/>
      <c r="H30" s="237"/>
      <c r="I30" s="248"/>
    </row>
    <row r="31" spans="1:9" x14ac:dyDescent="0.25">
      <c r="A31" s="216" t="s">
        <v>66</v>
      </c>
      <c r="B31" s="244">
        <v>636</v>
      </c>
      <c r="C31" s="216" t="s">
        <v>99</v>
      </c>
      <c r="D31" s="225">
        <v>0</v>
      </c>
      <c r="E31" s="245">
        <v>2000</v>
      </c>
      <c r="F31" s="242">
        <f t="shared" si="1"/>
        <v>-1000</v>
      </c>
      <c r="G31" s="245">
        <v>1000</v>
      </c>
      <c r="H31" s="225"/>
      <c r="I31" s="246"/>
    </row>
    <row r="32" spans="1:9" s="10" customFormat="1" x14ac:dyDescent="0.25">
      <c r="A32" s="235">
        <v>2301</v>
      </c>
      <c r="B32" s="236" t="s">
        <v>84</v>
      </c>
      <c r="C32" s="235"/>
      <c r="D32" s="237"/>
      <c r="E32" s="247"/>
      <c r="F32" s="238"/>
      <c r="G32" s="247"/>
      <c r="H32" s="237"/>
      <c r="I32" s="248"/>
    </row>
    <row r="33" spans="1:9" x14ac:dyDescent="0.25">
      <c r="A33" s="216" t="s">
        <v>139</v>
      </c>
      <c r="B33" s="244">
        <v>634</v>
      </c>
      <c r="C33" s="216" t="s">
        <v>186</v>
      </c>
      <c r="D33" s="225"/>
      <c r="E33" s="245">
        <v>0</v>
      </c>
      <c r="F33" s="242">
        <f t="shared" si="1"/>
        <v>8000</v>
      </c>
      <c r="G33" s="245">
        <v>8000</v>
      </c>
      <c r="H33" s="225"/>
      <c r="I33" s="246"/>
    </row>
    <row r="34" spans="1:9" x14ac:dyDescent="0.25">
      <c r="A34" s="216"/>
      <c r="B34" s="244"/>
      <c r="C34" s="216"/>
      <c r="D34" s="225"/>
      <c r="E34" s="245"/>
      <c r="F34" s="242">
        <f t="shared" si="1"/>
        <v>0</v>
      </c>
      <c r="G34" s="245"/>
      <c r="H34" s="225"/>
      <c r="I34" s="246"/>
    </row>
    <row r="35" spans="1:9" s="68" customFormat="1" x14ac:dyDescent="0.25">
      <c r="A35" s="231"/>
      <c r="B35" s="230">
        <v>65</v>
      </c>
      <c r="C35" s="231" t="s">
        <v>50</v>
      </c>
      <c r="D35" s="232">
        <f>SUM(D36:D40)</f>
        <v>-3500</v>
      </c>
      <c r="E35" s="233">
        <f>SUM(E37,E38,E39,E40)</f>
        <v>24600</v>
      </c>
      <c r="F35" s="233">
        <f t="shared" si="1"/>
        <v>-13746</v>
      </c>
      <c r="G35" s="233">
        <f>SUM(G37,G38,G39)</f>
        <v>10854</v>
      </c>
      <c r="H35" s="232">
        <v>15500</v>
      </c>
      <c r="I35" s="257">
        <v>15500</v>
      </c>
    </row>
    <row r="36" spans="1:9" s="21" customFormat="1" x14ac:dyDescent="0.25">
      <c r="A36" s="235">
        <v>2301</v>
      </c>
      <c r="B36" s="236" t="s">
        <v>84</v>
      </c>
      <c r="C36" s="235"/>
      <c r="D36" s="237"/>
      <c r="E36" s="247"/>
      <c r="F36" s="238"/>
      <c r="G36" s="247"/>
      <c r="H36" s="237"/>
      <c r="I36" s="248"/>
    </row>
    <row r="37" spans="1:9" s="91" customFormat="1" x14ac:dyDescent="0.25">
      <c r="A37" s="240" t="s">
        <v>42</v>
      </c>
      <c r="B37" s="241">
        <v>652</v>
      </c>
      <c r="C37" s="240" t="s">
        <v>117</v>
      </c>
      <c r="D37" s="242">
        <v>0</v>
      </c>
      <c r="E37" s="245">
        <v>600</v>
      </c>
      <c r="F37" s="242">
        <f t="shared" si="1"/>
        <v>-100</v>
      </c>
      <c r="G37" s="245">
        <v>500</v>
      </c>
      <c r="H37" s="242"/>
      <c r="I37" s="249"/>
    </row>
    <row r="38" spans="1:9" x14ac:dyDescent="0.25">
      <c r="A38" s="216" t="s">
        <v>21</v>
      </c>
      <c r="B38" s="244">
        <v>652</v>
      </c>
      <c r="C38" s="216" t="s">
        <v>102</v>
      </c>
      <c r="D38" s="225">
        <v>-11300</v>
      </c>
      <c r="E38" s="245">
        <v>21000</v>
      </c>
      <c r="F38" s="242">
        <f t="shared" si="1"/>
        <v>-11000</v>
      </c>
      <c r="G38" s="245">
        <v>10000</v>
      </c>
      <c r="H38" s="225"/>
      <c r="I38" s="246"/>
    </row>
    <row r="39" spans="1:9" x14ac:dyDescent="0.25">
      <c r="A39" s="216" t="s">
        <v>47</v>
      </c>
      <c r="B39" s="244">
        <v>652</v>
      </c>
      <c r="C39" s="216" t="s">
        <v>110</v>
      </c>
      <c r="D39" s="225">
        <v>11300</v>
      </c>
      <c r="E39" s="245">
        <v>1500</v>
      </c>
      <c r="F39" s="242">
        <f t="shared" si="1"/>
        <v>-1146</v>
      </c>
      <c r="G39" s="245">
        <v>354</v>
      </c>
      <c r="H39" s="225"/>
      <c r="I39" s="246"/>
    </row>
    <row r="40" spans="1:9" x14ac:dyDescent="0.25">
      <c r="A40" s="216" t="s">
        <v>43</v>
      </c>
      <c r="B40" s="244">
        <v>652</v>
      </c>
      <c r="C40" s="216" t="s">
        <v>103</v>
      </c>
      <c r="D40" s="225">
        <v>-3500</v>
      </c>
      <c r="E40" s="245">
        <v>1500</v>
      </c>
      <c r="F40" s="242">
        <f t="shared" si="1"/>
        <v>-1500</v>
      </c>
      <c r="G40" s="245">
        <v>0</v>
      </c>
      <c r="H40" s="225"/>
      <c r="I40" s="246"/>
    </row>
    <row r="41" spans="1:9" x14ac:dyDescent="0.25">
      <c r="A41" s="216"/>
      <c r="B41" s="244"/>
      <c r="C41" s="216"/>
      <c r="D41" s="225"/>
      <c r="E41" s="245"/>
      <c r="F41" s="242">
        <f t="shared" si="1"/>
        <v>0</v>
      </c>
      <c r="G41" s="245"/>
      <c r="H41" s="225"/>
      <c r="I41" s="246"/>
    </row>
    <row r="42" spans="1:9" x14ac:dyDescent="0.25">
      <c r="A42" s="216"/>
      <c r="B42" s="230">
        <v>66</v>
      </c>
      <c r="C42" s="231" t="s">
        <v>184</v>
      </c>
      <c r="D42" s="225"/>
      <c r="E42" s="233">
        <v>0</v>
      </c>
      <c r="F42" s="233">
        <f t="shared" si="1"/>
        <v>5765</v>
      </c>
      <c r="G42" s="233">
        <f>SUM(G44,G46)</f>
        <v>5765</v>
      </c>
      <c r="H42" s="232">
        <v>0</v>
      </c>
      <c r="I42" s="257">
        <v>0</v>
      </c>
    </row>
    <row r="43" spans="1:9" x14ac:dyDescent="0.25">
      <c r="A43" s="235">
        <v>2101</v>
      </c>
      <c r="B43" s="236" t="s">
        <v>130</v>
      </c>
      <c r="C43" s="235"/>
      <c r="D43" s="225"/>
      <c r="E43" s="255"/>
      <c r="F43" s="238"/>
      <c r="G43" s="255"/>
      <c r="H43" s="238"/>
      <c r="I43" s="256"/>
    </row>
    <row r="44" spans="1:9" x14ac:dyDescent="0.25">
      <c r="A44" s="216" t="s">
        <v>42</v>
      </c>
      <c r="B44" s="244">
        <v>661</v>
      </c>
      <c r="C44" s="216" t="s">
        <v>185</v>
      </c>
      <c r="D44" s="225"/>
      <c r="E44" s="245">
        <v>0</v>
      </c>
      <c r="F44" s="242">
        <f t="shared" si="1"/>
        <v>354</v>
      </c>
      <c r="G44" s="245">
        <v>354</v>
      </c>
      <c r="H44" s="225"/>
      <c r="I44" s="246"/>
    </row>
    <row r="45" spans="1:9" x14ac:dyDescent="0.25">
      <c r="A45" s="253">
        <v>2405</v>
      </c>
      <c r="B45" s="254" t="s">
        <v>65</v>
      </c>
      <c r="C45" s="253"/>
      <c r="D45" s="258"/>
      <c r="E45" s="259"/>
      <c r="F45" s="238"/>
      <c r="G45" s="259"/>
      <c r="H45" s="258"/>
      <c r="I45" s="260"/>
    </row>
    <row r="46" spans="1:9" x14ac:dyDescent="0.25">
      <c r="A46" s="240" t="s">
        <v>159</v>
      </c>
      <c r="B46" s="241">
        <v>663</v>
      </c>
      <c r="C46" s="240" t="s">
        <v>187</v>
      </c>
      <c r="D46" s="226"/>
      <c r="E46" s="245">
        <v>0</v>
      </c>
      <c r="F46" s="242">
        <f t="shared" si="1"/>
        <v>5411</v>
      </c>
      <c r="G46" s="245">
        <v>5411</v>
      </c>
      <c r="H46" s="242"/>
      <c r="I46" s="249"/>
    </row>
    <row r="47" spans="1:9" x14ac:dyDescent="0.25">
      <c r="A47" s="216"/>
      <c r="B47" s="244"/>
      <c r="C47" s="216"/>
      <c r="D47" s="225"/>
      <c r="E47" s="245"/>
      <c r="F47" s="242"/>
      <c r="G47" s="245"/>
      <c r="H47" s="225"/>
      <c r="I47" s="246"/>
    </row>
    <row r="48" spans="1:9" s="68" customFormat="1" x14ac:dyDescent="0.25">
      <c r="A48" s="231"/>
      <c r="B48" s="230">
        <v>67</v>
      </c>
      <c r="C48" s="231" t="s">
        <v>109</v>
      </c>
      <c r="D48" s="232">
        <f>SUM(D49:D56)</f>
        <v>-6765</v>
      </c>
      <c r="E48" s="233">
        <v>408553</v>
      </c>
      <c r="F48" s="233">
        <f t="shared" si="1"/>
        <v>457025</v>
      </c>
      <c r="G48" s="233">
        <f>SUM(G50,G51,G53,G55,G58,G60,G61,G63,G64,G66)</f>
        <v>865578</v>
      </c>
      <c r="H48" s="232">
        <v>435724</v>
      </c>
      <c r="I48" s="257">
        <v>377644</v>
      </c>
    </row>
    <row r="49" spans="1:9" s="21" customFormat="1" x14ac:dyDescent="0.25">
      <c r="A49" s="235">
        <v>2101</v>
      </c>
      <c r="B49" s="236" t="s">
        <v>105</v>
      </c>
      <c r="C49" s="235"/>
      <c r="D49" s="237"/>
      <c r="E49" s="247"/>
      <c r="F49" s="238"/>
      <c r="G49" s="247"/>
      <c r="H49" s="237"/>
      <c r="I49" s="248"/>
    </row>
    <row r="50" spans="1:9" x14ac:dyDescent="0.25">
      <c r="A50" s="216" t="s">
        <v>10</v>
      </c>
      <c r="B50" s="244">
        <v>671</v>
      </c>
      <c r="C50" s="216" t="s">
        <v>95</v>
      </c>
      <c r="D50" s="225">
        <v>-4968</v>
      </c>
      <c r="E50" s="245">
        <v>51120</v>
      </c>
      <c r="F50" s="242">
        <f t="shared" si="1"/>
        <v>-456</v>
      </c>
      <c r="G50" s="245">
        <v>50664</v>
      </c>
      <c r="H50" s="225"/>
      <c r="I50" s="246"/>
    </row>
    <row r="51" spans="1:9" x14ac:dyDescent="0.25">
      <c r="A51" s="216" t="s">
        <v>16</v>
      </c>
      <c r="B51" s="261">
        <v>671</v>
      </c>
      <c r="C51" s="262" t="s">
        <v>96</v>
      </c>
      <c r="D51" s="263">
        <v>4150</v>
      </c>
      <c r="E51" s="264">
        <v>279850</v>
      </c>
      <c r="F51" s="242">
        <f t="shared" si="1"/>
        <v>-110911</v>
      </c>
      <c r="G51" s="264">
        <v>168939</v>
      </c>
      <c r="H51" s="263"/>
      <c r="I51" s="265"/>
    </row>
    <row r="52" spans="1:9" x14ac:dyDescent="0.25">
      <c r="A52" s="235">
        <v>2102</v>
      </c>
      <c r="B52" s="236" t="s">
        <v>106</v>
      </c>
      <c r="C52" s="235"/>
      <c r="D52" s="237"/>
      <c r="E52" s="247"/>
      <c r="F52" s="238">
        <f t="shared" si="1"/>
        <v>0</v>
      </c>
      <c r="G52" s="247"/>
      <c r="H52" s="237"/>
      <c r="I52" s="237"/>
    </row>
    <row r="53" spans="1:9" x14ac:dyDescent="0.25">
      <c r="A53" s="216" t="s">
        <v>18</v>
      </c>
      <c r="B53" s="266">
        <v>671</v>
      </c>
      <c r="C53" s="267" t="s">
        <v>100</v>
      </c>
      <c r="D53" s="268">
        <v>-36400</v>
      </c>
      <c r="E53" s="269">
        <v>40130</v>
      </c>
      <c r="F53" s="242">
        <f t="shared" si="1"/>
        <v>-1651</v>
      </c>
      <c r="G53" s="269">
        <v>38479</v>
      </c>
      <c r="H53" s="268"/>
      <c r="I53" s="270"/>
    </row>
    <row r="54" spans="1:9" x14ac:dyDescent="0.25">
      <c r="A54" s="235">
        <v>2301</v>
      </c>
      <c r="B54" s="236" t="s">
        <v>84</v>
      </c>
      <c r="C54" s="235"/>
      <c r="D54" s="237"/>
      <c r="E54" s="247"/>
      <c r="F54" s="238">
        <f t="shared" si="1"/>
        <v>0</v>
      </c>
      <c r="G54" s="247"/>
      <c r="H54" s="237"/>
      <c r="I54" s="237"/>
    </row>
    <row r="55" spans="1:9" x14ac:dyDescent="0.25">
      <c r="A55" s="216" t="s">
        <v>79</v>
      </c>
      <c r="B55" s="271">
        <v>671</v>
      </c>
      <c r="C55" s="272" t="s">
        <v>101</v>
      </c>
      <c r="D55" s="273">
        <v>30453</v>
      </c>
      <c r="E55" s="274">
        <v>30453</v>
      </c>
      <c r="F55" s="242">
        <f t="shared" si="1"/>
        <v>3547</v>
      </c>
      <c r="G55" s="274">
        <v>34000</v>
      </c>
      <c r="H55" s="273"/>
      <c r="I55" s="275"/>
    </row>
    <row r="56" spans="1:9" x14ac:dyDescent="0.25">
      <c r="A56" s="240" t="s">
        <v>48</v>
      </c>
      <c r="B56" s="244">
        <v>671</v>
      </c>
      <c r="C56" s="216" t="s">
        <v>69</v>
      </c>
      <c r="D56" s="225">
        <v>0</v>
      </c>
      <c r="E56" s="245">
        <v>7000</v>
      </c>
      <c r="F56" s="242">
        <f t="shared" si="1"/>
        <v>-7000</v>
      </c>
      <c r="G56" s="245">
        <v>0</v>
      </c>
      <c r="H56" s="225"/>
      <c r="I56" s="246"/>
    </row>
    <row r="57" spans="1:9" x14ac:dyDescent="0.25">
      <c r="A57" s="253">
        <v>2401</v>
      </c>
      <c r="B57" s="253" t="s">
        <v>179</v>
      </c>
      <c r="C57" s="253"/>
      <c r="D57" s="258"/>
      <c r="E57" s="258"/>
      <c r="F57" s="238"/>
      <c r="G57" s="258"/>
      <c r="H57" s="258"/>
      <c r="I57" s="258"/>
    </row>
    <row r="58" spans="1:9" x14ac:dyDescent="0.25">
      <c r="A58" s="216" t="s">
        <v>148</v>
      </c>
      <c r="B58" s="216">
        <v>671</v>
      </c>
      <c r="C58" s="216" t="s">
        <v>180</v>
      </c>
      <c r="D58" s="225"/>
      <c r="E58" s="225">
        <v>0</v>
      </c>
      <c r="F58" s="242">
        <f t="shared" si="1"/>
        <v>8239</v>
      </c>
      <c r="G58" s="225">
        <v>8239</v>
      </c>
      <c r="H58" s="225"/>
      <c r="I58" s="225"/>
    </row>
    <row r="59" spans="1:9" x14ac:dyDescent="0.25">
      <c r="A59" s="253">
        <v>2403</v>
      </c>
      <c r="B59" s="253" t="s">
        <v>150</v>
      </c>
      <c r="C59" s="276"/>
      <c r="D59" s="253"/>
      <c r="E59" s="253"/>
      <c r="F59" s="258"/>
      <c r="G59" s="253"/>
      <c r="H59" s="253"/>
      <c r="I59" s="253"/>
    </row>
    <row r="60" spans="1:9" x14ac:dyDescent="0.25">
      <c r="A60" s="216" t="s">
        <v>151</v>
      </c>
      <c r="B60" s="216">
        <v>671</v>
      </c>
      <c r="C60" s="216" t="s">
        <v>181</v>
      </c>
      <c r="D60" s="216"/>
      <c r="E60" s="216">
        <v>0</v>
      </c>
      <c r="F60" s="242">
        <f t="shared" si="1"/>
        <v>7000</v>
      </c>
      <c r="G60" s="225">
        <v>7000</v>
      </c>
      <c r="H60" s="216"/>
      <c r="I60" s="216"/>
    </row>
    <row r="61" spans="1:9" x14ac:dyDescent="0.25">
      <c r="A61" s="216" t="s">
        <v>156</v>
      </c>
      <c r="B61" s="216">
        <v>671</v>
      </c>
      <c r="C61" s="216" t="s">
        <v>181</v>
      </c>
      <c r="D61" s="216"/>
      <c r="E61" s="216">
        <v>0</v>
      </c>
      <c r="F61" s="242">
        <f t="shared" si="1"/>
        <v>462928</v>
      </c>
      <c r="G61" s="225">
        <v>462928</v>
      </c>
      <c r="H61" s="216"/>
      <c r="I61" s="216"/>
    </row>
    <row r="62" spans="1:9" x14ac:dyDescent="0.25">
      <c r="A62" s="253">
        <v>2405</v>
      </c>
      <c r="B62" s="253" t="s">
        <v>65</v>
      </c>
      <c r="C62" s="253"/>
      <c r="D62" s="277"/>
      <c r="E62" s="277"/>
      <c r="F62" s="238"/>
      <c r="G62" s="277"/>
      <c r="H62" s="277"/>
      <c r="I62" s="277"/>
    </row>
    <row r="63" spans="1:9" x14ac:dyDescent="0.25">
      <c r="A63" s="216" t="s">
        <v>159</v>
      </c>
      <c r="B63" s="216">
        <v>671</v>
      </c>
      <c r="C63" s="216" t="s">
        <v>181</v>
      </c>
      <c r="D63" s="216"/>
      <c r="E63" s="216">
        <v>0</v>
      </c>
      <c r="F63" s="242">
        <f t="shared" si="1"/>
        <v>2866</v>
      </c>
      <c r="G63" s="225">
        <v>2866</v>
      </c>
      <c r="H63" s="216"/>
      <c r="I63" s="216"/>
    </row>
    <row r="64" spans="1:9" x14ac:dyDescent="0.25">
      <c r="A64" s="216" t="s">
        <v>66</v>
      </c>
      <c r="B64" s="244">
        <v>671</v>
      </c>
      <c r="C64" s="216" t="s">
        <v>188</v>
      </c>
      <c r="D64" s="216"/>
      <c r="E64" s="216">
        <v>0</v>
      </c>
      <c r="F64" s="242">
        <f t="shared" si="1"/>
        <v>2000</v>
      </c>
      <c r="G64" s="225">
        <v>2000</v>
      </c>
      <c r="H64" s="216"/>
      <c r="I64" s="216"/>
    </row>
    <row r="65" spans="1:9" x14ac:dyDescent="0.25">
      <c r="A65" s="253">
        <v>9108</v>
      </c>
      <c r="B65" s="254" t="s">
        <v>164</v>
      </c>
      <c r="C65" s="253"/>
      <c r="D65" s="253"/>
      <c r="E65" s="277"/>
      <c r="F65" s="238"/>
      <c r="G65" s="277"/>
      <c r="H65" s="277"/>
      <c r="I65" s="277"/>
    </row>
    <row r="66" spans="1:9" x14ac:dyDescent="0.25">
      <c r="A66" s="216" t="s">
        <v>163</v>
      </c>
      <c r="B66" s="216">
        <v>671</v>
      </c>
      <c r="C66" s="216" t="s">
        <v>183</v>
      </c>
      <c r="D66" s="216"/>
      <c r="E66" s="216">
        <v>0</v>
      </c>
      <c r="F66" s="242">
        <f t="shared" si="1"/>
        <v>90463</v>
      </c>
      <c r="G66" s="225">
        <v>90463</v>
      </c>
      <c r="H66" s="225"/>
      <c r="I66" s="216"/>
    </row>
    <row r="67" spans="1:9" x14ac:dyDescent="0.25">
      <c r="A67" s="278"/>
      <c r="B67" s="278"/>
      <c r="C67" s="278"/>
      <c r="D67" s="278"/>
      <c r="E67" s="278"/>
      <c r="F67" s="289" t="s">
        <v>210</v>
      </c>
      <c r="G67" s="207"/>
      <c r="H67" s="207"/>
      <c r="I67" s="278"/>
    </row>
    <row r="68" spans="1:9" x14ac:dyDescent="0.25">
      <c r="A68" s="278" t="s">
        <v>212</v>
      </c>
      <c r="B68" s="278"/>
      <c r="C68" s="278"/>
      <c r="D68" s="278"/>
      <c r="E68" s="278"/>
      <c r="F68" s="290" t="s">
        <v>211</v>
      </c>
      <c r="G68" s="291"/>
      <c r="H68" s="207"/>
      <c r="I68" s="278"/>
    </row>
    <row r="69" spans="1:9" x14ac:dyDescent="0.25">
      <c r="A69" s="278"/>
      <c r="B69" s="278"/>
      <c r="C69" s="278"/>
      <c r="D69" s="278"/>
      <c r="E69" s="278"/>
      <c r="F69" s="278"/>
      <c r="G69" s="278"/>
      <c r="H69" s="278"/>
      <c r="I69" s="278"/>
    </row>
    <row r="70" spans="1:9" x14ac:dyDescent="0.25">
      <c r="A70" s="278"/>
      <c r="B70" s="278"/>
      <c r="C70" s="278"/>
      <c r="D70" s="278"/>
      <c r="E70" s="278"/>
      <c r="F70" s="278"/>
      <c r="G70" s="278"/>
      <c r="H70" s="278"/>
      <c r="I70" s="278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85"/>
  <sheetViews>
    <sheetView zoomScaleNormal="100" workbookViewId="0">
      <selection activeCell="A5" sqref="A5"/>
    </sheetView>
  </sheetViews>
  <sheetFormatPr defaultRowHeight="15" x14ac:dyDescent="0.25"/>
  <cols>
    <col min="3" max="3" width="72.28515625" customWidth="1"/>
    <col min="4" max="4" width="14" hidden="1" customWidth="1"/>
    <col min="5" max="7" width="15" style="10" customWidth="1"/>
    <col min="8" max="8" width="14" customWidth="1"/>
    <col min="9" max="9" width="13.85546875" customWidth="1"/>
  </cols>
  <sheetData>
    <row r="1" spans="1:24" x14ac:dyDescent="0.25">
      <c r="A1" t="s">
        <v>27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 t="s">
        <v>28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x14ac:dyDescent="0.25">
      <c r="A3" t="s">
        <v>214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x14ac:dyDescent="0.25">
      <c r="A4" t="s">
        <v>215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25"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8.75" x14ac:dyDescent="0.3">
      <c r="A6" s="29" t="s">
        <v>205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8.75" x14ac:dyDescent="0.3">
      <c r="A7" s="29"/>
      <c r="C7" s="21" t="s">
        <v>204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8.75" x14ac:dyDescent="0.3">
      <c r="A8" s="29"/>
      <c r="B8" s="93"/>
      <c r="C8" s="4"/>
      <c r="E8" s="110"/>
      <c r="F8" s="174"/>
      <c r="G8" s="180" t="s">
        <v>133</v>
      </c>
      <c r="H8" s="182" t="s">
        <v>201</v>
      </c>
      <c r="I8" s="184" t="s">
        <v>201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8.75" x14ac:dyDescent="0.3">
      <c r="A9" s="29"/>
      <c r="B9" s="178" t="s">
        <v>1</v>
      </c>
      <c r="C9" s="179" t="s">
        <v>2</v>
      </c>
      <c r="E9" s="181" t="s">
        <v>120</v>
      </c>
      <c r="F9" s="186" t="s">
        <v>132</v>
      </c>
      <c r="G9" s="181" t="s">
        <v>134</v>
      </c>
      <c r="H9" s="183" t="s">
        <v>202</v>
      </c>
      <c r="I9" s="185" t="s">
        <v>203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x14ac:dyDescent="0.25">
      <c r="A10" s="163"/>
      <c r="B10" s="285">
        <v>3</v>
      </c>
      <c r="C10" s="144" t="s">
        <v>3</v>
      </c>
      <c r="D10" s="144"/>
      <c r="E10" s="165">
        <v>2704443</v>
      </c>
      <c r="F10" s="284">
        <f>SUM(G10-E10)</f>
        <v>355143.70999999996</v>
      </c>
      <c r="G10" s="286">
        <f>SUM(G11,G15,G20,G22)</f>
        <v>3059586.71</v>
      </c>
      <c r="H10" s="165">
        <v>3030530.59</v>
      </c>
      <c r="I10" s="287">
        <v>2807294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x14ac:dyDescent="0.25">
      <c r="A11" s="163"/>
      <c r="B11" s="169">
        <v>31</v>
      </c>
      <c r="C11" s="57" t="s">
        <v>4</v>
      </c>
      <c r="D11" s="57"/>
      <c r="E11" s="62">
        <v>2087810</v>
      </c>
      <c r="F11" s="282">
        <f t="shared" ref="F11:F32" si="0">SUM(G11-E11)</f>
        <v>312921</v>
      </c>
      <c r="G11" s="62">
        <f>SUM(G12,G13,G14)</f>
        <v>2400731</v>
      </c>
      <c r="H11" s="170">
        <v>2255374.69</v>
      </c>
      <c r="I11" s="62">
        <v>205000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A12" s="163"/>
      <c r="B12" s="166">
        <v>311</v>
      </c>
      <c r="C12" s="1" t="s">
        <v>193</v>
      </c>
      <c r="D12" s="1"/>
      <c r="E12" s="9">
        <v>1743425</v>
      </c>
      <c r="F12" s="168">
        <f t="shared" si="0"/>
        <v>229539</v>
      </c>
      <c r="G12" s="9">
        <v>1972964</v>
      </c>
      <c r="H12" s="5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x14ac:dyDescent="0.25">
      <c r="A13" s="163"/>
      <c r="B13" s="166">
        <v>312</v>
      </c>
      <c r="C13" s="1" t="s">
        <v>6</v>
      </c>
      <c r="D13" s="1"/>
      <c r="E13" s="9">
        <v>77200</v>
      </c>
      <c r="F13" s="168">
        <f t="shared" si="0"/>
        <v>37800</v>
      </c>
      <c r="G13" s="9">
        <v>115000</v>
      </c>
      <c r="H13" s="5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x14ac:dyDescent="0.25">
      <c r="A14" s="163"/>
      <c r="B14" s="166">
        <v>313</v>
      </c>
      <c r="C14" s="1" t="s">
        <v>7</v>
      </c>
      <c r="D14" s="1"/>
      <c r="E14" s="9">
        <v>267185</v>
      </c>
      <c r="F14" s="168">
        <f t="shared" si="0"/>
        <v>45582</v>
      </c>
      <c r="G14" s="9">
        <v>312767</v>
      </c>
      <c r="H14" s="5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73" customFormat="1" x14ac:dyDescent="0.25">
      <c r="A15" s="163"/>
      <c r="B15" s="169">
        <v>32</v>
      </c>
      <c r="C15" s="57" t="s">
        <v>8</v>
      </c>
      <c r="D15" s="57"/>
      <c r="E15" s="62">
        <v>300483</v>
      </c>
      <c r="F15" s="282">
        <f t="shared" si="0"/>
        <v>76133.460000000021</v>
      </c>
      <c r="G15" s="62">
        <f>SUM(G16,G17,G18,G19)</f>
        <v>376616.46</v>
      </c>
      <c r="H15" s="58">
        <v>355105.9</v>
      </c>
      <c r="I15" s="62">
        <v>312244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21" customFormat="1" x14ac:dyDescent="0.25">
      <c r="A16" s="163"/>
      <c r="B16" s="166">
        <v>321</v>
      </c>
      <c r="C16" s="1" t="s">
        <v>9</v>
      </c>
      <c r="D16" s="1"/>
      <c r="E16" s="9">
        <v>108530</v>
      </c>
      <c r="F16" s="168">
        <f t="shared" si="0"/>
        <v>6509</v>
      </c>
      <c r="G16" s="9">
        <v>115039</v>
      </c>
      <c r="H16" s="5"/>
      <c r="I16" s="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21" customFormat="1" x14ac:dyDescent="0.25">
      <c r="A17" s="163"/>
      <c r="B17" s="166">
        <v>322</v>
      </c>
      <c r="C17" s="1" t="s">
        <v>194</v>
      </c>
      <c r="D17" s="1"/>
      <c r="E17" s="9">
        <v>94560</v>
      </c>
      <c r="F17" s="168">
        <f t="shared" si="0"/>
        <v>-18990.5</v>
      </c>
      <c r="G17" s="9">
        <v>75569.5</v>
      </c>
      <c r="H17" s="5"/>
      <c r="I17" s="9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55" customFormat="1" x14ac:dyDescent="0.25">
      <c r="A18" s="163"/>
      <c r="B18" s="166">
        <v>323</v>
      </c>
      <c r="C18" s="1" t="s">
        <v>12</v>
      </c>
      <c r="D18" s="1"/>
      <c r="E18" s="9">
        <v>48413</v>
      </c>
      <c r="F18" s="168">
        <f t="shared" si="0"/>
        <v>22775.850000000006</v>
      </c>
      <c r="G18" s="9">
        <v>71188.850000000006</v>
      </c>
      <c r="H18" s="5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59" customFormat="1" x14ac:dyDescent="0.25">
      <c r="A19" s="163"/>
      <c r="B19" s="166">
        <v>329</v>
      </c>
      <c r="C19" s="1" t="s">
        <v>195</v>
      </c>
      <c r="D19" s="1"/>
      <c r="E19" s="9">
        <v>48979.73</v>
      </c>
      <c r="F19" s="168">
        <f t="shared" si="0"/>
        <v>65839.38</v>
      </c>
      <c r="G19" s="9">
        <v>114819.11</v>
      </c>
      <c r="H19" s="5"/>
      <c r="I19" s="9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x14ac:dyDescent="0.25">
      <c r="A20" s="163"/>
      <c r="B20" s="169">
        <v>34</v>
      </c>
      <c r="C20" s="57" t="s">
        <v>14</v>
      </c>
      <c r="D20" s="57"/>
      <c r="E20" s="62">
        <v>2800</v>
      </c>
      <c r="F20" s="282">
        <f t="shared" si="0"/>
        <v>9000</v>
      </c>
      <c r="G20" s="62">
        <v>11800</v>
      </c>
      <c r="H20" s="58">
        <v>22700</v>
      </c>
      <c r="I20" s="62">
        <v>22700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x14ac:dyDescent="0.25">
      <c r="A21" s="163"/>
      <c r="B21" s="166">
        <v>343</v>
      </c>
      <c r="C21" s="1" t="s">
        <v>15</v>
      </c>
      <c r="D21" s="1"/>
      <c r="E21" s="9">
        <v>2800</v>
      </c>
      <c r="F21" s="168">
        <f t="shared" si="0"/>
        <v>9000</v>
      </c>
      <c r="G21" s="9">
        <v>11800</v>
      </c>
      <c r="H21" s="5"/>
      <c r="I21" s="9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x14ac:dyDescent="0.25">
      <c r="A22" s="163"/>
      <c r="B22" s="169">
        <v>37</v>
      </c>
      <c r="C22" s="57" t="s">
        <v>196</v>
      </c>
      <c r="D22" s="57"/>
      <c r="E22" s="62">
        <v>313350</v>
      </c>
      <c r="F22" s="282">
        <f t="shared" si="0"/>
        <v>-42910.75</v>
      </c>
      <c r="G22" s="62">
        <v>270439.25</v>
      </c>
      <c r="H22" s="58">
        <v>397350</v>
      </c>
      <c r="I22" s="62">
        <v>397350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x14ac:dyDescent="0.25">
      <c r="A23" s="163"/>
      <c r="B23" s="166">
        <v>372</v>
      </c>
      <c r="C23" s="1" t="s">
        <v>197</v>
      </c>
      <c r="D23" s="1"/>
      <c r="E23" s="9">
        <v>313350</v>
      </c>
      <c r="F23" s="168">
        <f t="shared" si="0"/>
        <v>-42910.75</v>
      </c>
      <c r="G23" s="9">
        <v>270439.25</v>
      </c>
      <c r="H23" s="5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59" customFormat="1" x14ac:dyDescent="0.25">
      <c r="A24" s="163"/>
      <c r="B24" s="283">
        <v>4</v>
      </c>
      <c r="C24" s="144" t="s">
        <v>60</v>
      </c>
      <c r="D24" s="144"/>
      <c r="E24" s="165">
        <v>2600</v>
      </c>
      <c r="F24" s="284">
        <f t="shared" si="0"/>
        <v>484105</v>
      </c>
      <c r="G24" s="165">
        <v>486705</v>
      </c>
      <c r="H24" s="165">
        <v>8000</v>
      </c>
      <c r="I24" s="165">
        <v>8000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A25" s="163"/>
      <c r="B25" s="169">
        <v>41</v>
      </c>
      <c r="C25" s="57" t="s">
        <v>198</v>
      </c>
      <c r="D25" s="57"/>
      <c r="E25" s="62">
        <v>0</v>
      </c>
      <c r="F25" s="168">
        <f t="shared" si="0"/>
        <v>7000</v>
      </c>
      <c r="G25" s="62">
        <v>7000</v>
      </c>
      <c r="H25" s="58">
        <v>0</v>
      </c>
      <c r="I25" s="62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x14ac:dyDescent="0.25">
      <c r="A26" s="163"/>
      <c r="B26" s="166">
        <v>412</v>
      </c>
      <c r="C26" s="1" t="s">
        <v>155</v>
      </c>
      <c r="D26" s="1"/>
      <c r="E26" s="9">
        <v>0</v>
      </c>
      <c r="F26" s="168">
        <f t="shared" si="0"/>
        <v>7000</v>
      </c>
      <c r="G26" s="9">
        <v>7000</v>
      </c>
      <c r="H26" s="5"/>
      <c r="I26" s="9"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s="21" customFormat="1" x14ac:dyDescent="0.25">
      <c r="A27" s="163"/>
      <c r="B27" s="169">
        <v>42</v>
      </c>
      <c r="C27" s="57" t="s">
        <v>61</v>
      </c>
      <c r="D27" s="57"/>
      <c r="E27" s="62">
        <v>2600</v>
      </c>
      <c r="F27" s="282">
        <f t="shared" si="0"/>
        <v>14177.25</v>
      </c>
      <c r="G27" s="62">
        <v>16777.25</v>
      </c>
      <c r="H27" s="58">
        <v>8000</v>
      </c>
      <c r="I27" s="62">
        <v>8000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21" customFormat="1" x14ac:dyDescent="0.25">
      <c r="A28" s="163"/>
      <c r="B28" s="166">
        <v>422</v>
      </c>
      <c r="C28" s="1" t="s">
        <v>62</v>
      </c>
      <c r="D28" s="1"/>
      <c r="E28" s="9">
        <v>400</v>
      </c>
      <c r="F28" s="168">
        <f t="shared" si="0"/>
        <v>7877.25</v>
      </c>
      <c r="G28" s="9">
        <v>8277.25</v>
      </c>
      <c r="H28" s="5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5" customFormat="1" x14ac:dyDescent="0.25">
      <c r="A29" s="163"/>
      <c r="B29" s="166">
        <v>424</v>
      </c>
      <c r="C29" s="1" t="s">
        <v>199</v>
      </c>
      <c r="D29" s="1"/>
      <c r="E29" s="9">
        <v>2200</v>
      </c>
      <c r="F29" s="168">
        <f t="shared" si="0"/>
        <v>6300</v>
      </c>
      <c r="G29" s="9">
        <v>8500</v>
      </c>
      <c r="H29" s="5"/>
      <c r="I29" s="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s="59" customFormat="1" x14ac:dyDescent="0.25">
      <c r="A30" s="163"/>
      <c r="B30" s="169">
        <v>45</v>
      </c>
      <c r="C30" s="57" t="s">
        <v>200</v>
      </c>
      <c r="D30" s="57"/>
      <c r="E30" s="62">
        <v>0</v>
      </c>
      <c r="F30" s="282">
        <f t="shared" si="0"/>
        <v>462927.75</v>
      </c>
      <c r="G30" s="62">
        <v>462927.75</v>
      </c>
      <c r="H30" s="58">
        <v>0</v>
      </c>
      <c r="I30" s="62">
        <v>0</v>
      </c>
      <c r="J30" s="63"/>
      <c r="K30" s="95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</row>
    <row r="31" spans="1:24" x14ac:dyDescent="0.25">
      <c r="A31" s="163"/>
      <c r="B31" s="166">
        <v>451</v>
      </c>
      <c r="C31" s="1" t="s">
        <v>158</v>
      </c>
      <c r="D31" s="1"/>
      <c r="E31" s="9">
        <v>0</v>
      </c>
      <c r="F31" s="168">
        <f t="shared" si="0"/>
        <v>462927.75</v>
      </c>
      <c r="G31" s="9">
        <v>462927.75</v>
      </c>
      <c r="H31" s="5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s="59" customFormat="1" x14ac:dyDescent="0.25">
      <c r="A32" s="163"/>
      <c r="B32" s="108"/>
      <c r="C32" s="16" t="s">
        <v>23</v>
      </c>
      <c r="D32" s="1"/>
      <c r="E32" s="164">
        <v>2707043</v>
      </c>
      <c r="F32" s="288">
        <f t="shared" si="0"/>
        <v>839248.71</v>
      </c>
      <c r="G32" s="164">
        <f>SUM(G10,G24)</f>
        <v>3546291.71</v>
      </c>
      <c r="H32" s="14">
        <v>3038530.59</v>
      </c>
      <c r="I32" s="164">
        <v>2815294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</row>
    <row r="33" spans="1:24" s="59" customFormat="1" x14ac:dyDescent="0.25">
      <c r="A33" s="19"/>
      <c r="B33" s="19"/>
      <c r="C33" s="279"/>
      <c r="D33" s="19"/>
      <c r="E33" s="280"/>
      <c r="F33" s="280"/>
      <c r="G33" s="280"/>
      <c r="H33" s="281"/>
      <c r="I33" s="280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</row>
    <row r="34" spans="1:24" x14ac:dyDescent="0.25"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8.75" x14ac:dyDescent="0.3">
      <c r="A35" s="177"/>
      <c r="B35" s="93"/>
      <c r="C35" s="4"/>
      <c r="D35" s="171"/>
      <c r="E35" s="167"/>
      <c r="F35" s="167"/>
      <c r="G35" s="180" t="s">
        <v>133</v>
      </c>
      <c r="H35" s="113" t="s">
        <v>206</v>
      </c>
      <c r="I35" s="112" t="s">
        <v>208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x14ac:dyDescent="0.25">
      <c r="A36" s="114" t="s">
        <v>0</v>
      </c>
      <c r="B36" s="97" t="s">
        <v>1</v>
      </c>
      <c r="C36" s="172" t="s">
        <v>2</v>
      </c>
      <c r="D36" s="173" t="s">
        <v>77</v>
      </c>
      <c r="E36" s="111" t="s">
        <v>120</v>
      </c>
      <c r="F36" s="111" t="s">
        <v>132</v>
      </c>
      <c r="G36" s="111" t="s">
        <v>134</v>
      </c>
      <c r="H36" s="114" t="s">
        <v>207</v>
      </c>
      <c r="I36" s="97" t="s">
        <v>203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175">
        <v>2101</v>
      </c>
      <c r="B37" s="176" t="s">
        <v>30</v>
      </c>
      <c r="C37" s="109"/>
      <c r="D37" s="40" t="e">
        <f>SUM(D38+D49+D57+D75)</f>
        <v>#REF!</v>
      </c>
      <c r="E37" s="92">
        <v>2397270</v>
      </c>
      <c r="F37" s="98">
        <f>SUM(G37-E37)</f>
        <v>121687</v>
      </c>
      <c r="G37" s="92">
        <f>SUM(G41,G46,G52,G54,G60,G67,G72,G78,G82,G85)</f>
        <v>2518957</v>
      </c>
      <c r="H37" s="92">
        <v>2510514</v>
      </c>
      <c r="I37" s="92">
        <v>2510514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5">
      <c r="A38" s="16" t="s">
        <v>10</v>
      </c>
      <c r="B38" s="16" t="s">
        <v>86</v>
      </c>
      <c r="C38" s="16"/>
      <c r="D38" s="27">
        <f>SUM(D39)</f>
        <v>-4968</v>
      </c>
      <c r="E38" s="66">
        <v>51120</v>
      </c>
      <c r="F38" s="100">
        <f t="shared" ref="F38:F109" si="1">SUM(G38-E38)</f>
        <v>-456</v>
      </c>
      <c r="G38" s="66">
        <v>50664</v>
      </c>
      <c r="H38" s="32">
        <v>50664</v>
      </c>
      <c r="I38" s="32">
        <v>50664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x14ac:dyDescent="0.25">
      <c r="A39" s="16"/>
      <c r="B39" s="16"/>
      <c r="C39" s="16" t="s">
        <v>52</v>
      </c>
      <c r="D39" s="24">
        <f>SUM(D40)</f>
        <v>-4968</v>
      </c>
      <c r="E39" s="41"/>
      <c r="F39" s="100"/>
      <c r="G39" s="41"/>
      <c r="H39" s="74"/>
      <c r="I39" s="74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x14ac:dyDescent="0.25">
      <c r="A40" s="51"/>
      <c r="B40" s="51">
        <v>3</v>
      </c>
      <c r="C40" s="51" t="s">
        <v>3</v>
      </c>
      <c r="D40" s="52">
        <f>SUM(D41+D46)</f>
        <v>-4968</v>
      </c>
      <c r="E40" s="53">
        <v>51120</v>
      </c>
      <c r="F40" s="101">
        <f t="shared" si="1"/>
        <v>-456</v>
      </c>
      <c r="G40" s="53">
        <v>50664</v>
      </c>
      <c r="H40" s="53"/>
      <c r="I40" s="5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x14ac:dyDescent="0.25">
      <c r="A41" s="57"/>
      <c r="B41" s="57">
        <v>32</v>
      </c>
      <c r="C41" s="57" t="s">
        <v>8</v>
      </c>
      <c r="D41" s="58">
        <f>SUM(D42:D45)</f>
        <v>-4968</v>
      </c>
      <c r="E41" s="64">
        <v>48520</v>
      </c>
      <c r="F41" s="102">
        <f t="shared" si="1"/>
        <v>-556</v>
      </c>
      <c r="G41" s="64">
        <v>47964</v>
      </c>
      <c r="H41" s="65">
        <v>48064</v>
      </c>
      <c r="I41" s="65">
        <v>48064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1"/>
      <c r="B42" s="1">
        <v>321</v>
      </c>
      <c r="C42" s="1" t="s">
        <v>9</v>
      </c>
      <c r="D42" s="24">
        <v>-900</v>
      </c>
      <c r="E42" s="41">
        <v>10400</v>
      </c>
      <c r="F42" s="100">
        <f t="shared" si="1"/>
        <v>-4700</v>
      </c>
      <c r="G42" s="41">
        <v>5700</v>
      </c>
      <c r="H42" s="18"/>
      <c r="I42" s="1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x14ac:dyDescent="0.25">
      <c r="A43" s="1"/>
      <c r="B43" s="1">
        <v>322</v>
      </c>
      <c r="C43" s="1" t="s">
        <v>11</v>
      </c>
      <c r="D43" s="24">
        <v>-9570</v>
      </c>
      <c r="E43" s="41">
        <v>21500</v>
      </c>
      <c r="F43" s="100">
        <f t="shared" si="1"/>
        <v>-5218</v>
      </c>
      <c r="G43" s="41">
        <v>16282</v>
      </c>
      <c r="H43" s="18"/>
      <c r="I43" s="1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x14ac:dyDescent="0.25">
      <c r="A44" s="1"/>
      <c r="B44" s="1">
        <v>323</v>
      </c>
      <c r="C44" s="1" t="s">
        <v>12</v>
      </c>
      <c r="D44" s="24">
        <v>6102</v>
      </c>
      <c r="E44" s="41">
        <v>13320</v>
      </c>
      <c r="F44" s="100">
        <f t="shared" si="1"/>
        <v>9080</v>
      </c>
      <c r="G44" s="41">
        <v>22400</v>
      </c>
      <c r="H44" s="18"/>
      <c r="I44" s="18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x14ac:dyDescent="0.25">
      <c r="A45" s="1"/>
      <c r="B45" s="1">
        <v>329</v>
      </c>
      <c r="C45" s="1" t="s">
        <v>13</v>
      </c>
      <c r="D45" s="24">
        <v>-600</v>
      </c>
      <c r="E45" s="41">
        <v>3300</v>
      </c>
      <c r="F45" s="100">
        <f t="shared" si="1"/>
        <v>282</v>
      </c>
      <c r="G45" s="41">
        <v>3582</v>
      </c>
      <c r="H45" s="18"/>
      <c r="I45" s="1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 x14ac:dyDescent="0.25">
      <c r="A46" s="57"/>
      <c r="B46" s="57">
        <v>34</v>
      </c>
      <c r="C46" s="57" t="s">
        <v>14</v>
      </c>
      <c r="D46" s="58">
        <f>SUM(D47)</f>
        <v>0</v>
      </c>
      <c r="E46" s="64">
        <v>2600</v>
      </c>
      <c r="F46" s="100">
        <f t="shared" si="1"/>
        <v>100</v>
      </c>
      <c r="G46" s="64">
        <v>2700</v>
      </c>
      <c r="H46" s="65">
        <v>2600</v>
      </c>
      <c r="I46" s="65">
        <v>2600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x14ac:dyDescent="0.25">
      <c r="A47" s="1"/>
      <c r="B47" s="1">
        <v>343</v>
      </c>
      <c r="C47" s="1" t="s">
        <v>15</v>
      </c>
      <c r="D47" s="24">
        <v>0</v>
      </c>
      <c r="E47" s="41">
        <v>2600</v>
      </c>
      <c r="F47" s="100">
        <f t="shared" si="1"/>
        <v>100</v>
      </c>
      <c r="G47" s="41">
        <v>2700</v>
      </c>
      <c r="H47" s="18"/>
      <c r="I47" s="1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s="38" customFormat="1" x14ac:dyDescent="0.25">
      <c r="A48" s="1"/>
      <c r="B48" s="1"/>
      <c r="C48" s="1"/>
      <c r="D48" s="24"/>
      <c r="E48" s="41"/>
      <c r="F48" s="100"/>
      <c r="G48" s="41"/>
      <c r="H48" s="18"/>
      <c r="I48" s="18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s="38" customFormat="1" ht="15" customHeight="1" x14ac:dyDescent="0.25">
      <c r="A49" s="16" t="s">
        <v>16</v>
      </c>
      <c r="B49" s="16" t="s">
        <v>87</v>
      </c>
      <c r="C49" s="16"/>
      <c r="D49" s="27">
        <f>SUM(D50)</f>
        <v>-32250</v>
      </c>
      <c r="E49" s="66">
        <v>279850</v>
      </c>
      <c r="F49" s="99">
        <f t="shared" si="1"/>
        <v>-110911</v>
      </c>
      <c r="G49" s="66">
        <v>168939</v>
      </c>
      <c r="H49" s="32">
        <v>279850</v>
      </c>
      <c r="I49" s="32">
        <f t="shared" ref="I49" si="2">H49</f>
        <v>279850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s="55" customFormat="1" x14ac:dyDescent="0.25">
      <c r="A50" s="16"/>
      <c r="B50" s="16"/>
      <c r="C50" s="16" t="s">
        <v>52</v>
      </c>
      <c r="D50" s="24">
        <f>SUM(D51)</f>
        <v>-32250</v>
      </c>
      <c r="E50" s="41"/>
      <c r="F50" s="99"/>
      <c r="G50" s="41"/>
      <c r="H50" s="14"/>
      <c r="I50" s="14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</row>
    <row r="51" spans="1:24" s="79" customFormat="1" x14ac:dyDescent="0.25">
      <c r="A51" s="51"/>
      <c r="B51" s="51">
        <v>3</v>
      </c>
      <c r="C51" s="51" t="s">
        <v>3</v>
      </c>
      <c r="D51" s="52">
        <f>SUM(D52+D54)</f>
        <v>-32250</v>
      </c>
      <c r="E51" s="53">
        <v>279850</v>
      </c>
      <c r="F51" s="101">
        <f t="shared" si="1"/>
        <v>-110911</v>
      </c>
      <c r="G51" s="53">
        <v>168939</v>
      </c>
      <c r="H51" s="54"/>
      <c r="I51" s="54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s="23" customFormat="1" x14ac:dyDescent="0.25">
      <c r="A52" s="57"/>
      <c r="B52" s="57">
        <v>32</v>
      </c>
      <c r="C52" s="57" t="s">
        <v>8</v>
      </c>
      <c r="D52" s="58">
        <f>SUM(D53:D53)</f>
        <v>0</v>
      </c>
      <c r="E52" s="64">
        <v>2500</v>
      </c>
      <c r="F52" s="102">
        <f t="shared" si="1"/>
        <v>0</v>
      </c>
      <c r="G52" s="64">
        <v>2500</v>
      </c>
      <c r="H52" s="65">
        <v>2500</v>
      </c>
      <c r="I52" s="65">
        <f t="shared" ref="I52:I54" si="3">H52</f>
        <v>2500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</row>
    <row r="53" spans="1:24" s="23" customFormat="1" x14ac:dyDescent="0.25">
      <c r="A53" s="1"/>
      <c r="B53" s="1">
        <v>323</v>
      </c>
      <c r="C53" s="1" t="s">
        <v>12</v>
      </c>
      <c r="D53" s="24">
        <v>0</v>
      </c>
      <c r="E53" s="70">
        <v>2500</v>
      </c>
      <c r="F53" s="100">
        <f t="shared" si="1"/>
        <v>0</v>
      </c>
      <c r="G53" s="70">
        <v>2500</v>
      </c>
      <c r="H53" s="5"/>
      <c r="I53" s="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s="23" customFormat="1" x14ac:dyDescent="0.25">
      <c r="A54" s="57"/>
      <c r="B54" s="57">
        <v>37</v>
      </c>
      <c r="C54" s="57" t="s">
        <v>53</v>
      </c>
      <c r="D54" s="58">
        <f>SUM(D55)</f>
        <v>-32250</v>
      </c>
      <c r="E54" s="64">
        <v>277350</v>
      </c>
      <c r="F54" s="102">
        <f t="shared" si="1"/>
        <v>-110911</v>
      </c>
      <c r="G54" s="64">
        <v>166439</v>
      </c>
      <c r="H54" s="65">
        <v>277350</v>
      </c>
      <c r="I54" s="65">
        <f t="shared" si="3"/>
        <v>277350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s="79" customFormat="1" x14ac:dyDescent="0.25">
      <c r="A55" s="1"/>
      <c r="B55" s="1">
        <v>372</v>
      </c>
      <c r="C55" s="1" t="s">
        <v>54</v>
      </c>
      <c r="D55" s="24">
        <v>-32250</v>
      </c>
      <c r="E55" s="41">
        <v>277350</v>
      </c>
      <c r="F55" s="100">
        <f t="shared" si="1"/>
        <v>-110911</v>
      </c>
      <c r="G55" s="41">
        <v>166439</v>
      </c>
      <c r="H55" s="5"/>
      <c r="I55" s="5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s="23" customFormat="1" x14ac:dyDescent="0.25">
      <c r="A56" s="1"/>
      <c r="B56" s="1"/>
      <c r="C56" s="1"/>
      <c r="D56" s="24"/>
      <c r="E56" s="41"/>
      <c r="F56" s="100"/>
      <c r="G56" s="41"/>
      <c r="H56" s="5"/>
      <c r="I56" s="5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s="23" customFormat="1" x14ac:dyDescent="0.25">
      <c r="A57" s="16" t="s">
        <v>42</v>
      </c>
      <c r="B57" s="16" t="s">
        <v>88</v>
      </c>
      <c r="C57" s="16"/>
      <c r="D57" s="27" t="e">
        <f>SUM(D58+#REF!+#REF!)</f>
        <v>#REF!</v>
      </c>
      <c r="E57" s="66">
        <v>600</v>
      </c>
      <c r="F57" s="103">
        <f t="shared" si="1"/>
        <v>1754</v>
      </c>
      <c r="G57" s="66">
        <v>2354</v>
      </c>
      <c r="H57" s="32">
        <v>0</v>
      </c>
      <c r="I57" s="32">
        <v>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s="23" customFormat="1" x14ac:dyDescent="0.25">
      <c r="A58" s="16"/>
      <c r="B58" s="16"/>
      <c r="C58" s="16" t="s">
        <v>55</v>
      </c>
      <c r="D58" s="24">
        <f>SUM(D59)</f>
        <v>-4350</v>
      </c>
      <c r="E58" s="66"/>
      <c r="F58" s="100"/>
      <c r="G58" s="66"/>
      <c r="H58" s="14"/>
      <c r="I58" s="1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s="23" customFormat="1" x14ac:dyDescent="0.25">
      <c r="A59" s="51"/>
      <c r="B59" s="51">
        <v>3</v>
      </c>
      <c r="C59" s="51" t="s">
        <v>3</v>
      </c>
      <c r="D59" s="52">
        <f>SUM(D60)</f>
        <v>-4350</v>
      </c>
      <c r="E59" s="53">
        <v>600</v>
      </c>
      <c r="F59" s="101">
        <f t="shared" si="1"/>
        <v>-100</v>
      </c>
      <c r="G59" s="53">
        <v>500</v>
      </c>
      <c r="H59" s="54"/>
      <c r="I59" s="5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s="10" customFormat="1" x14ac:dyDescent="0.25">
      <c r="A60" s="61"/>
      <c r="B60" s="61">
        <v>32</v>
      </c>
      <c r="C60" s="61" t="s">
        <v>8</v>
      </c>
      <c r="D60" s="62">
        <f>SUM(D61:D64)</f>
        <v>-4350</v>
      </c>
      <c r="E60" s="64">
        <v>600</v>
      </c>
      <c r="F60" s="102">
        <f t="shared" si="1"/>
        <v>-100</v>
      </c>
      <c r="G60" s="64">
        <v>500</v>
      </c>
      <c r="H60" s="64">
        <v>0</v>
      </c>
      <c r="I60" s="64">
        <v>0</v>
      </c>
    </row>
    <row r="61" spans="1:24" s="82" customFormat="1" x14ac:dyDescent="0.25">
      <c r="A61" s="1"/>
      <c r="B61" s="1">
        <v>321</v>
      </c>
      <c r="C61" s="1" t="s">
        <v>9</v>
      </c>
      <c r="D61" s="24">
        <v>-450</v>
      </c>
      <c r="E61" s="41">
        <v>50</v>
      </c>
      <c r="F61" s="100">
        <f t="shared" si="1"/>
        <v>-30</v>
      </c>
      <c r="G61" s="41">
        <v>20</v>
      </c>
      <c r="H61" s="5"/>
      <c r="I61" s="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s="13" customFormat="1" x14ac:dyDescent="0.25">
      <c r="A62" s="1"/>
      <c r="B62" s="1">
        <v>322</v>
      </c>
      <c r="C62" s="1" t="s">
        <v>19</v>
      </c>
      <c r="D62" s="24">
        <v>-250</v>
      </c>
      <c r="E62" s="41">
        <v>150</v>
      </c>
      <c r="F62" s="100">
        <f t="shared" si="1"/>
        <v>180</v>
      </c>
      <c r="G62" s="41">
        <v>330</v>
      </c>
      <c r="H62" s="5"/>
      <c r="I62" s="5"/>
    </row>
    <row r="63" spans="1:24" s="13" customFormat="1" x14ac:dyDescent="0.25">
      <c r="A63" s="1"/>
      <c r="B63" s="1">
        <v>323</v>
      </c>
      <c r="C63" s="1" t="s">
        <v>12</v>
      </c>
      <c r="D63" s="24">
        <v>-3700</v>
      </c>
      <c r="E63" s="41">
        <v>200</v>
      </c>
      <c r="F63" s="100">
        <f t="shared" si="1"/>
        <v>-150</v>
      </c>
      <c r="G63" s="41">
        <v>50</v>
      </c>
      <c r="H63" s="5"/>
      <c r="I63" s="5"/>
    </row>
    <row r="64" spans="1:24" s="55" customFormat="1" x14ac:dyDescent="0.25">
      <c r="A64" s="1"/>
      <c r="B64" s="1">
        <v>329</v>
      </c>
      <c r="C64" s="1" t="s">
        <v>13</v>
      </c>
      <c r="D64" s="24">
        <v>50</v>
      </c>
      <c r="E64" s="41">
        <v>200</v>
      </c>
      <c r="F64" s="100">
        <f t="shared" si="1"/>
        <v>-100</v>
      </c>
      <c r="G64" s="41">
        <v>100</v>
      </c>
      <c r="H64" s="5"/>
      <c r="I64" s="5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s="59" customFormat="1" x14ac:dyDescent="0.25">
      <c r="A65" s="1"/>
      <c r="B65" s="1"/>
      <c r="C65" s="16" t="s">
        <v>135</v>
      </c>
      <c r="D65" s="24"/>
      <c r="E65" s="41"/>
      <c r="F65" s="100"/>
      <c r="G65" s="41"/>
      <c r="H65" s="5"/>
      <c r="I65" s="5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5">
      <c r="A66" s="104"/>
      <c r="B66" s="104">
        <v>3</v>
      </c>
      <c r="C66" s="104" t="s">
        <v>3</v>
      </c>
      <c r="D66" s="105"/>
      <c r="E66" s="106">
        <v>0</v>
      </c>
      <c r="F66" s="101">
        <f>SUM(G66-E66)</f>
        <v>1500</v>
      </c>
      <c r="G66" s="106">
        <v>1500</v>
      </c>
      <c r="H66" s="107"/>
      <c r="I66" s="107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x14ac:dyDescent="0.25">
      <c r="A67" s="1"/>
      <c r="B67" s="57">
        <v>32</v>
      </c>
      <c r="C67" s="57" t="s">
        <v>8</v>
      </c>
      <c r="D67" s="58"/>
      <c r="E67" s="64">
        <v>0</v>
      </c>
      <c r="F67" s="102">
        <f t="shared" si="1"/>
        <v>1500</v>
      </c>
      <c r="G67" s="64">
        <v>1500</v>
      </c>
      <c r="H67" s="58">
        <v>0</v>
      </c>
      <c r="I67" s="58">
        <v>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s="10" customFormat="1" x14ac:dyDescent="0.25">
      <c r="A68" s="1"/>
      <c r="B68" s="1">
        <v>323</v>
      </c>
      <c r="C68" s="1" t="s">
        <v>12</v>
      </c>
      <c r="D68" s="24"/>
      <c r="E68" s="41">
        <v>0</v>
      </c>
      <c r="F68" s="100">
        <f>SUM(G68-E68)</f>
        <v>500</v>
      </c>
      <c r="G68" s="41">
        <v>500</v>
      </c>
      <c r="H68" s="5"/>
      <c r="I68" s="5"/>
    </row>
    <row r="69" spans="1:24" s="82" customFormat="1" x14ac:dyDescent="0.25">
      <c r="A69" s="1"/>
      <c r="B69" s="1">
        <v>329</v>
      </c>
      <c r="C69" s="1" t="s">
        <v>13</v>
      </c>
      <c r="D69" s="24"/>
      <c r="E69" s="41">
        <v>0</v>
      </c>
      <c r="F69" s="100">
        <f t="shared" si="1"/>
        <v>1000</v>
      </c>
      <c r="G69" s="41">
        <v>1000</v>
      </c>
      <c r="H69" s="5"/>
      <c r="I69" s="5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x14ac:dyDescent="0.25">
      <c r="A70" s="1"/>
      <c r="B70" s="1"/>
      <c r="C70" s="16" t="s">
        <v>136</v>
      </c>
      <c r="D70" s="24"/>
      <c r="E70" s="41"/>
      <c r="F70" s="100"/>
      <c r="G70" s="41"/>
      <c r="H70" s="5"/>
      <c r="I70" s="5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s="21" customFormat="1" x14ac:dyDescent="0.25">
      <c r="A71" s="104"/>
      <c r="B71" s="104">
        <v>3</v>
      </c>
      <c r="C71" s="104" t="s">
        <v>3</v>
      </c>
      <c r="D71" s="105"/>
      <c r="E71" s="106">
        <v>0</v>
      </c>
      <c r="F71" s="101">
        <f t="shared" si="1"/>
        <v>354</v>
      </c>
      <c r="G71" s="106">
        <v>354</v>
      </c>
      <c r="H71" s="107"/>
      <c r="I71" s="107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s="86" customFormat="1" x14ac:dyDescent="0.25">
      <c r="A72" s="57"/>
      <c r="B72" s="57">
        <v>32</v>
      </c>
      <c r="C72" s="57" t="s">
        <v>12</v>
      </c>
      <c r="D72" s="58"/>
      <c r="E72" s="64">
        <v>0</v>
      </c>
      <c r="F72" s="102">
        <f t="shared" si="1"/>
        <v>354</v>
      </c>
      <c r="G72" s="64">
        <v>354</v>
      </c>
      <c r="H72" s="58">
        <v>0</v>
      </c>
      <c r="I72" s="58">
        <v>0</v>
      </c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</row>
    <row r="73" spans="1:24" s="59" customFormat="1" x14ac:dyDescent="0.25">
      <c r="A73" s="1"/>
      <c r="B73" s="1">
        <v>329</v>
      </c>
      <c r="C73" s="1" t="s">
        <v>13</v>
      </c>
      <c r="D73" s="24"/>
      <c r="E73" s="41">
        <v>0</v>
      </c>
      <c r="F73" s="100">
        <f t="shared" si="1"/>
        <v>354</v>
      </c>
      <c r="G73" s="41">
        <v>354</v>
      </c>
      <c r="H73" s="5"/>
      <c r="I73" s="5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x14ac:dyDescent="0.25">
      <c r="A74" s="1"/>
      <c r="B74" s="1"/>
      <c r="C74" s="1"/>
      <c r="D74" s="24"/>
      <c r="E74" s="41"/>
      <c r="F74" s="100"/>
      <c r="G74" s="41"/>
      <c r="H74" s="5"/>
      <c r="I74" s="5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x14ac:dyDescent="0.25">
      <c r="A75" s="16" t="s">
        <v>73</v>
      </c>
      <c r="B75" s="34" t="s">
        <v>89</v>
      </c>
      <c r="C75" s="34"/>
      <c r="D75" s="36">
        <f>SUM(D77)</f>
        <v>-5391680.2000000002</v>
      </c>
      <c r="E75" s="66">
        <v>2065700</v>
      </c>
      <c r="F75" s="99">
        <f t="shared" si="1"/>
        <v>231300</v>
      </c>
      <c r="G75" s="66">
        <v>2297000</v>
      </c>
      <c r="H75" s="37">
        <v>2180000</v>
      </c>
      <c r="I75" s="37">
        <v>2180000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s="55" customFormat="1" x14ac:dyDescent="0.25">
      <c r="A76" s="33"/>
      <c r="B76" s="34"/>
      <c r="C76" s="35" t="s">
        <v>111</v>
      </c>
      <c r="D76" s="25">
        <f>SUM(D77)</f>
        <v>-5391680.2000000002</v>
      </c>
      <c r="E76" s="41"/>
      <c r="F76" s="99"/>
      <c r="G76" s="41"/>
      <c r="H76" s="75"/>
      <c r="I76" s="75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s="59" customFormat="1" x14ac:dyDescent="0.25">
      <c r="A77" s="50"/>
      <c r="B77" s="51">
        <v>3</v>
      </c>
      <c r="C77" s="51" t="s">
        <v>3</v>
      </c>
      <c r="D77" s="52">
        <f>SUM(D78+D82)</f>
        <v>-5391680.2000000002</v>
      </c>
      <c r="E77" s="53">
        <v>2065700</v>
      </c>
      <c r="F77" s="101">
        <f t="shared" si="1"/>
        <v>231300</v>
      </c>
      <c r="G77" s="53">
        <v>2297000</v>
      </c>
      <c r="H77" s="76"/>
      <c r="I77" s="76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</row>
    <row r="78" spans="1:24" x14ac:dyDescent="0.25">
      <c r="A78" s="77"/>
      <c r="B78" s="57">
        <v>31</v>
      </c>
      <c r="C78" s="57" t="s">
        <v>4</v>
      </c>
      <c r="D78" s="78">
        <f>SUM(D79:D81)</f>
        <v>-4179070.2</v>
      </c>
      <c r="E78" s="64">
        <v>1963700</v>
      </c>
      <c r="F78" s="102">
        <f t="shared" si="1"/>
        <v>204300</v>
      </c>
      <c r="G78" s="64">
        <v>2168000</v>
      </c>
      <c r="H78" s="65">
        <v>2030000</v>
      </c>
      <c r="I78" s="65">
        <v>2030000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x14ac:dyDescent="0.25">
      <c r="A79" s="22"/>
      <c r="B79" s="1">
        <v>311</v>
      </c>
      <c r="C79" s="1" t="s">
        <v>5</v>
      </c>
      <c r="D79" s="25">
        <v>165257.60000000001</v>
      </c>
      <c r="E79" s="41">
        <v>1643700</v>
      </c>
      <c r="F79" s="100">
        <f t="shared" si="1"/>
        <v>153300</v>
      </c>
      <c r="G79" s="41">
        <v>1797000</v>
      </c>
      <c r="H79" s="75"/>
      <c r="I79" s="75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x14ac:dyDescent="0.25">
      <c r="A80" s="22"/>
      <c r="B80" s="1">
        <v>312</v>
      </c>
      <c r="C80" s="1" t="s">
        <v>6</v>
      </c>
      <c r="D80" s="25">
        <v>-2467461</v>
      </c>
      <c r="E80" s="41">
        <v>70000</v>
      </c>
      <c r="F80" s="100">
        <f t="shared" si="1"/>
        <v>20000</v>
      </c>
      <c r="G80" s="41">
        <v>90000</v>
      </c>
      <c r="H80" s="75"/>
      <c r="I80" s="75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s="59" customFormat="1" x14ac:dyDescent="0.25">
      <c r="A81" s="22"/>
      <c r="B81" s="1">
        <v>313</v>
      </c>
      <c r="C81" s="1" t="s">
        <v>7</v>
      </c>
      <c r="D81" s="25">
        <v>-1876866.8</v>
      </c>
      <c r="E81" s="41">
        <v>250000</v>
      </c>
      <c r="F81" s="100">
        <f t="shared" si="1"/>
        <v>31000</v>
      </c>
      <c r="G81" s="41">
        <v>281000</v>
      </c>
      <c r="H81" s="75"/>
      <c r="I81" s="75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</row>
    <row r="82" spans="1:24" x14ac:dyDescent="0.25">
      <c r="A82" s="77"/>
      <c r="B82" s="57">
        <v>32</v>
      </c>
      <c r="C82" s="57" t="s">
        <v>8</v>
      </c>
      <c r="D82" s="78">
        <f>SUM(D83:D84)</f>
        <v>-1212610</v>
      </c>
      <c r="E82" s="64">
        <v>102000</v>
      </c>
      <c r="F82" s="102">
        <f t="shared" si="1"/>
        <v>18000</v>
      </c>
      <c r="G82" s="64">
        <v>120000</v>
      </c>
      <c r="H82" s="65">
        <v>130000</v>
      </c>
      <c r="I82" s="65">
        <f t="shared" ref="I82" si="4">H82</f>
        <v>130000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x14ac:dyDescent="0.25">
      <c r="A83" s="22"/>
      <c r="B83" s="1">
        <v>321</v>
      </c>
      <c r="C83" s="1" t="s">
        <v>9</v>
      </c>
      <c r="D83" s="25">
        <v>-1227240</v>
      </c>
      <c r="E83" s="41">
        <v>90000</v>
      </c>
      <c r="F83" s="100">
        <f t="shared" si="1"/>
        <v>-3000</v>
      </c>
      <c r="G83" s="41">
        <v>87000</v>
      </c>
      <c r="H83" s="75"/>
      <c r="I83" s="75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s="21" customFormat="1" x14ac:dyDescent="0.25">
      <c r="A84" s="22"/>
      <c r="B84" s="1">
        <v>329</v>
      </c>
      <c r="C84" s="1" t="s">
        <v>78</v>
      </c>
      <c r="D84" s="25">
        <v>14630</v>
      </c>
      <c r="E84" s="41">
        <v>12000</v>
      </c>
      <c r="F84" s="100">
        <f t="shared" si="1"/>
        <v>21000</v>
      </c>
      <c r="G84" s="41">
        <v>33000</v>
      </c>
      <c r="H84" s="75"/>
      <c r="I84" s="75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s="21" customFormat="1" x14ac:dyDescent="0.25">
      <c r="A85" s="77"/>
      <c r="B85" s="57">
        <v>34</v>
      </c>
      <c r="C85" s="57" t="s">
        <v>14</v>
      </c>
      <c r="D85" s="78"/>
      <c r="E85" s="64">
        <v>0</v>
      </c>
      <c r="F85" s="102">
        <f t="shared" si="1"/>
        <v>9000</v>
      </c>
      <c r="G85" s="64">
        <v>9000</v>
      </c>
      <c r="H85" s="78">
        <v>20000</v>
      </c>
      <c r="I85" s="78">
        <v>20000</v>
      </c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s="55" customFormat="1" x14ac:dyDescent="0.25">
      <c r="A86" s="22"/>
      <c r="B86" s="1">
        <v>343</v>
      </c>
      <c r="C86" s="1" t="s">
        <v>15</v>
      </c>
      <c r="D86" s="25"/>
      <c r="E86" s="41">
        <v>0</v>
      </c>
      <c r="F86" s="100">
        <f t="shared" si="1"/>
        <v>0</v>
      </c>
      <c r="G86" s="41">
        <v>0</v>
      </c>
      <c r="H86" s="75"/>
      <c r="I86" s="75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s="59" customFormat="1" x14ac:dyDescent="0.25">
      <c r="A87" s="7"/>
      <c r="B87" s="8"/>
      <c r="C87" s="8"/>
      <c r="D87" s="26"/>
      <c r="E87" s="45"/>
      <c r="F87" s="99"/>
      <c r="G87" s="45"/>
      <c r="H87" s="9"/>
      <c r="I87" s="9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1:24" x14ac:dyDescent="0.25">
      <c r="A88" s="42" t="s">
        <v>17</v>
      </c>
      <c r="B88" s="43" t="s">
        <v>31</v>
      </c>
      <c r="C88" s="43"/>
      <c r="D88" s="44">
        <f>SUM(D91)</f>
        <v>-36400</v>
      </c>
      <c r="E88" s="40">
        <v>40130</v>
      </c>
      <c r="F88" s="98">
        <f t="shared" si="1"/>
        <v>-1651</v>
      </c>
      <c r="G88" s="40">
        <v>38479</v>
      </c>
      <c r="H88" s="40">
        <v>40130</v>
      </c>
      <c r="I88" s="40">
        <f t="shared" ref="I88" si="5">H88</f>
        <v>40130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x14ac:dyDescent="0.25">
      <c r="A89" s="11" t="s">
        <v>18</v>
      </c>
      <c r="B89" s="12" t="s">
        <v>90</v>
      </c>
      <c r="C89" s="12"/>
      <c r="D89" s="26">
        <f>SUM(D91)</f>
        <v>-36400</v>
      </c>
      <c r="E89" s="41">
        <v>40130</v>
      </c>
      <c r="F89" s="100">
        <f t="shared" si="1"/>
        <v>-1651</v>
      </c>
      <c r="G89" s="41">
        <v>38479</v>
      </c>
      <c r="H89" s="74">
        <v>40130</v>
      </c>
      <c r="I89" s="74">
        <v>40130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x14ac:dyDescent="0.25">
      <c r="A90" s="11"/>
      <c r="B90" s="12"/>
      <c r="C90" s="12" t="s">
        <v>56</v>
      </c>
      <c r="D90" s="26">
        <f>SUM(D91)</f>
        <v>-36400</v>
      </c>
      <c r="E90" s="41"/>
      <c r="F90" s="100"/>
      <c r="G90" s="41"/>
      <c r="H90" s="49"/>
      <c r="I90" s="49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x14ac:dyDescent="0.25">
      <c r="A91" s="50"/>
      <c r="B91" s="51">
        <v>3</v>
      </c>
      <c r="C91" s="51" t="s">
        <v>3</v>
      </c>
      <c r="D91" s="52">
        <f>SUM(D92)</f>
        <v>-36400</v>
      </c>
      <c r="E91" s="53">
        <v>40130</v>
      </c>
      <c r="F91" s="101">
        <f t="shared" si="1"/>
        <v>-1651</v>
      </c>
      <c r="G91" s="53">
        <v>38479</v>
      </c>
      <c r="H91" s="76"/>
      <c r="I91" s="76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s="59" customFormat="1" x14ac:dyDescent="0.25">
      <c r="A92" s="56"/>
      <c r="B92" s="57">
        <v>32</v>
      </c>
      <c r="C92" s="57" t="s">
        <v>8</v>
      </c>
      <c r="D92" s="58">
        <f>SUM(D93:D94)</f>
        <v>-36400</v>
      </c>
      <c r="E92" s="64">
        <v>40130</v>
      </c>
      <c r="F92" s="102">
        <f t="shared" si="1"/>
        <v>-1651</v>
      </c>
      <c r="G92" s="64">
        <v>38479</v>
      </c>
      <c r="H92" s="65">
        <v>40130</v>
      </c>
      <c r="I92" s="65">
        <v>40130</v>
      </c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</row>
    <row r="93" spans="1:24" x14ac:dyDescent="0.25">
      <c r="A93" s="3"/>
      <c r="B93" s="1">
        <v>322</v>
      </c>
      <c r="C93" s="1" t="s">
        <v>19</v>
      </c>
      <c r="D93" s="24">
        <v>-36400</v>
      </c>
      <c r="E93" s="70">
        <v>36400</v>
      </c>
      <c r="F93" s="100">
        <f t="shared" si="1"/>
        <v>-1400</v>
      </c>
      <c r="G93" s="70">
        <v>35000</v>
      </c>
      <c r="H93" s="18"/>
      <c r="I93" s="1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s="21" customFormat="1" x14ac:dyDescent="0.25">
      <c r="A94" s="3"/>
      <c r="B94" s="1">
        <v>329</v>
      </c>
      <c r="C94" s="1" t="s">
        <v>29</v>
      </c>
      <c r="D94" s="24"/>
      <c r="E94" s="41">
        <v>3730</v>
      </c>
      <c r="F94" s="100">
        <f t="shared" si="1"/>
        <v>-251</v>
      </c>
      <c r="G94" s="41">
        <v>3479</v>
      </c>
      <c r="H94" s="18"/>
      <c r="I94" s="18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s="55" customFormat="1" x14ac:dyDescent="0.25">
      <c r="A95" s="7"/>
      <c r="B95" s="8"/>
      <c r="C95" s="8"/>
      <c r="D95" s="26"/>
      <c r="E95" s="41"/>
      <c r="F95" s="99"/>
      <c r="G95" s="41"/>
      <c r="H95" s="49"/>
      <c r="I95" s="49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s="59" customFormat="1" x14ac:dyDescent="0.25">
      <c r="A96" s="42" t="s">
        <v>20</v>
      </c>
      <c r="B96" s="43" t="s">
        <v>84</v>
      </c>
      <c r="C96" s="43"/>
      <c r="D96" s="44" t="e">
        <f>SUM(D97+D111+D130+D141+D151+D178+D187+D201+#REF!)</f>
        <v>#REF!</v>
      </c>
      <c r="E96" s="47">
        <v>267493</v>
      </c>
      <c r="F96" s="98">
        <f t="shared" si="1"/>
        <v>99361</v>
      </c>
      <c r="G96" s="47">
        <f>SUM(G97,G111,G130,G141,G151,G166,G172,G178,G194)</f>
        <v>366854</v>
      </c>
      <c r="H96" s="48">
        <v>294500</v>
      </c>
      <c r="I96" s="48">
        <v>263500</v>
      </c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</row>
    <row r="97" spans="1:24" x14ac:dyDescent="0.25">
      <c r="A97" s="15" t="s">
        <v>79</v>
      </c>
      <c r="B97" s="16" t="s">
        <v>126</v>
      </c>
      <c r="C97" s="16"/>
      <c r="D97" s="24" t="e">
        <f>SUM(D98)</f>
        <v>#REF!</v>
      </c>
      <c r="E97" s="41">
        <v>114493</v>
      </c>
      <c r="F97" s="100">
        <f t="shared" si="1"/>
        <v>-11943</v>
      </c>
      <c r="G97" s="41">
        <v>102550</v>
      </c>
      <c r="H97" s="74">
        <v>31000</v>
      </c>
      <c r="I97" s="74">
        <v>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x14ac:dyDescent="0.25">
      <c r="A98" s="15"/>
      <c r="B98" s="16"/>
      <c r="C98" s="16" t="s">
        <v>127</v>
      </c>
      <c r="D98" s="24" t="e">
        <f>SUM(D99)</f>
        <v>#REF!</v>
      </c>
      <c r="E98" s="41"/>
      <c r="F98" s="100"/>
      <c r="G98" s="41"/>
      <c r="H98" s="74"/>
      <c r="I98" s="74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x14ac:dyDescent="0.25">
      <c r="A99" s="83"/>
      <c r="B99" s="84">
        <v>3</v>
      </c>
      <c r="C99" s="84" t="s">
        <v>3</v>
      </c>
      <c r="D99" s="52" t="e">
        <f>SUM(#REF!+D100)</f>
        <v>#REF!</v>
      </c>
      <c r="E99" s="85">
        <v>30453</v>
      </c>
      <c r="F99" s="101">
        <f t="shared" si="1"/>
        <v>3547</v>
      </c>
      <c r="G99" s="85">
        <v>34000</v>
      </c>
      <c r="H99" s="85"/>
      <c r="I99" s="85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x14ac:dyDescent="0.25">
      <c r="A100" s="80"/>
      <c r="B100" s="57">
        <v>32</v>
      </c>
      <c r="C100" s="57" t="s">
        <v>8</v>
      </c>
      <c r="D100" s="58">
        <f>SUM(D101)</f>
        <v>29297.96</v>
      </c>
      <c r="E100" s="64">
        <v>30453</v>
      </c>
      <c r="F100" s="100">
        <f t="shared" si="1"/>
        <v>3547</v>
      </c>
      <c r="G100" s="64">
        <v>34000</v>
      </c>
      <c r="H100" s="65">
        <v>31000</v>
      </c>
      <c r="I100" s="65">
        <v>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x14ac:dyDescent="0.25">
      <c r="A101" s="15"/>
      <c r="B101" s="17">
        <v>323</v>
      </c>
      <c r="C101" s="17" t="s">
        <v>12</v>
      </c>
      <c r="D101" s="24">
        <v>29297.96</v>
      </c>
      <c r="E101" s="41">
        <v>30453</v>
      </c>
      <c r="F101" s="100">
        <f t="shared" si="1"/>
        <v>3547</v>
      </c>
      <c r="G101" s="41">
        <v>34000</v>
      </c>
      <c r="H101" s="74"/>
      <c r="I101" s="74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x14ac:dyDescent="0.25">
      <c r="A102" s="15"/>
      <c r="B102" s="17"/>
      <c r="C102" s="16" t="s">
        <v>128</v>
      </c>
      <c r="D102" s="24"/>
      <c r="E102" s="41"/>
      <c r="F102" s="100"/>
      <c r="G102" s="41"/>
      <c r="H102" s="74"/>
      <c r="I102" s="74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s="21" customFormat="1" x14ac:dyDescent="0.25">
      <c r="A103" s="81"/>
      <c r="B103" s="87">
        <v>3</v>
      </c>
      <c r="C103" s="87" t="s">
        <v>3</v>
      </c>
      <c r="D103" s="52"/>
      <c r="E103" s="53">
        <v>84040</v>
      </c>
      <c r="F103" s="101">
        <f t="shared" si="1"/>
        <v>-15490</v>
      </c>
      <c r="G103" s="53">
        <v>68550</v>
      </c>
      <c r="H103" s="53"/>
      <c r="I103" s="5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s="21" customFormat="1" x14ac:dyDescent="0.25">
      <c r="A104" s="80"/>
      <c r="B104" s="57">
        <v>31</v>
      </c>
      <c r="C104" s="57" t="s">
        <v>4</v>
      </c>
      <c r="D104" s="58"/>
      <c r="E104" s="64">
        <v>79110</v>
      </c>
      <c r="F104" s="102">
        <f t="shared" si="1"/>
        <v>-15449</v>
      </c>
      <c r="G104" s="64">
        <v>63661</v>
      </c>
      <c r="H104" s="65">
        <v>0</v>
      </c>
      <c r="I104" s="65">
        <v>0</v>
      </c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s="55" customFormat="1" x14ac:dyDescent="0.25">
      <c r="A105" s="15"/>
      <c r="B105" s="17">
        <v>311</v>
      </c>
      <c r="C105" s="17" t="s">
        <v>5</v>
      </c>
      <c r="D105" s="24"/>
      <c r="E105" s="41">
        <v>61725</v>
      </c>
      <c r="F105" s="100">
        <f t="shared" si="1"/>
        <v>-9655</v>
      </c>
      <c r="G105" s="41">
        <v>52070</v>
      </c>
      <c r="H105" s="74"/>
      <c r="I105" s="74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s="59" customFormat="1" x14ac:dyDescent="0.25">
      <c r="A106" s="15"/>
      <c r="B106" s="17">
        <v>312</v>
      </c>
      <c r="C106" s="17" t="s">
        <v>6</v>
      </c>
      <c r="D106" s="24"/>
      <c r="E106" s="41">
        <v>7200</v>
      </c>
      <c r="F106" s="100">
        <f t="shared" si="1"/>
        <v>-4200</v>
      </c>
      <c r="G106" s="41">
        <v>3000</v>
      </c>
      <c r="H106" s="74"/>
      <c r="I106" s="74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</row>
    <row r="107" spans="1:24" x14ac:dyDescent="0.25">
      <c r="A107" s="15"/>
      <c r="B107" s="17">
        <v>313</v>
      </c>
      <c r="C107" s="17" t="s">
        <v>7</v>
      </c>
      <c r="D107" s="24"/>
      <c r="E107" s="41">
        <v>10185</v>
      </c>
      <c r="F107" s="100">
        <f t="shared" si="1"/>
        <v>-1594</v>
      </c>
      <c r="G107" s="41">
        <v>8591</v>
      </c>
      <c r="H107" s="74"/>
      <c r="I107" s="74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x14ac:dyDescent="0.25">
      <c r="A108" s="80"/>
      <c r="B108" s="57">
        <v>32</v>
      </c>
      <c r="C108" s="57" t="s">
        <v>8</v>
      </c>
      <c r="D108" s="58"/>
      <c r="E108" s="64">
        <v>4930</v>
      </c>
      <c r="F108" s="102">
        <f t="shared" si="1"/>
        <v>-41</v>
      </c>
      <c r="G108" s="64">
        <v>4889</v>
      </c>
      <c r="H108" s="65">
        <v>0</v>
      </c>
      <c r="I108" s="65">
        <v>0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x14ac:dyDescent="0.25">
      <c r="A109" s="15"/>
      <c r="B109" s="17">
        <v>321</v>
      </c>
      <c r="C109" s="17" t="s">
        <v>9</v>
      </c>
      <c r="D109" s="24"/>
      <c r="E109" s="41">
        <v>4930</v>
      </c>
      <c r="F109" s="100">
        <f t="shared" si="1"/>
        <v>-41</v>
      </c>
      <c r="G109" s="41">
        <v>4889</v>
      </c>
      <c r="H109" s="74"/>
      <c r="I109" s="74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s="59" customFormat="1" x14ac:dyDescent="0.25">
      <c r="A110" s="15"/>
      <c r="B110" s="17"/>
      <c r="C110" s="17"/>
      <c r="D110" s="27"/>
      <c r="E110" s="45"/>
      <c r="F110" s="100"/>
      <c r="G110" s="45"/>
      <c r="H110" s="6"/>
      <c r="I110" s="6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1:24" x14ac:dyDescent="0.25">
      <c r="A111" s="15" t="s">
        <v>21</v>
      </c>
      <c r="B111" s="16" t="s">
        <v>112</v>
      </c>
      <c r="C111" s="16"/>
      <c r="D111" s="27" t="e">
        <f>SUM(D112+D121)</f>
        <v>#REF!</v>
      </c>
      <c r="E111" s="66">
        <v>24500</v>
      </c>
      <c r="F111" s="100">
        <f t="shared" ref="F111:F208" si="6">SUM(G111-E111)</f>
        <v>-11900</v>
      </c>
      <c r="G111" s="66">
        <v>12600</v>
      </c>
      <c r="H111" s="32">
        <v>18500</v>
      </c>
      <c r="I111" s="32">
        <v>18500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x14ac:dyDescent="0.25">
      <c r="A112" s="15"/>
      <c r="B112" s="16"/>
      <c r="C112" s="16" t="s">
        <v>57</v>
      </c>
      <c r="D112" s="27" t="e">
        <f>SUM(#REF!)</f>
        <v>#REF!</v>
      </c>
      <c r="E112" s="66"/>
      <c r="F112" s="100"/>
      <c r="G112" s="66"/>
      <c r="H112" s="14"/>
      <c r="I112" s="14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x14ac:dyDescent="0.25">
      <c r="A113" s="81"/>
      <c r="B113" s="87">
        <v>3</v>
      </c>
      <c r="C113" s="87" t="s">
        <v>3</v>
      </c>
      <c r="D113" s="52">
        <f>SUM(D114+D119)</f>
        <v>0</v>
      </c>
      <c r="E113" s="53">
        <v>21000</v>
      </c>
      <c r="F113" s="101">
        <f t="shared" si="6"/>
        <v>-11000</v>
      </c>
      <c r="G113" s="53">
        <v>10000</v>
      </c>
      <c r="H113" s="76"/>
      <c r="I113" s="76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s="21" customFormat="1" x14ac:dyDescent="0.25">
      <c r="A114" s="56"/>
      <c r="B114" s="57">
        <v>32</v>
      </c>
      <c r="C114" s="57" t="s">
        <v>8</v>
      </c>
      <c r="D114" s="58">
        <f>SUM(D115:D118)</f>
        <v>500</v>
      </c>
      <c r="E114" s="64">
        <v>20800</v>
      </c>
      <c r="F114" s="102">
        <f t="shared" si="6"/>
        <v>-10900</v>
      </c>
      <c r="G114" s="64">
        <v>9900</v>
      </c>
      <c r="H114" s="65">
        <v>13900</v>
      </c>
      <c r="I114" s="65">
        <v>13900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s="21" customFormat="1" ht="15" customHeight="1" x14ac:dyDescent="0.25">
      <c r="A115" s="3"/>
      <c r="B115" s="1">
        <v>321</v>
      </c>
      <c r="C115" s="1" t="s">
        <v>45</v>
      </c>
      <c r="D115" s="24">
        <v>-150</v>
      </c>
      <c r="E115" s="41">
        <v>150</v>
      </c>
      <c r="F115" s="100">
        <f t="shared" si="6"/>
        <v>0</v>
      </c>
      <c r="G115" s="41">
        <v>150</v>
      </c>
      <c r="H115" s="18"/>
      <c r="I115" s="18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s="55" customFormat="1" x14ac:dyDescent="0.25">
      <c r="A116" s="3"/>
      <c r="B116" s="1">
        <v>322</v>
      </c>
      <c r="C116" s="1" t="s">
        <v>19</v>
      </c>
      <c r="D116" s="24">
        <v>3800</v>
      </c>
      <c r="E116" s="41">
        <v>20100</v>
      </c>
      <c r="F116" s="100">
        <f t="shared" si="6"/>
        <v>-10800</v>
      </c>
      <c r="G116" s="41">
        <v>9300</v>
      </c>
      <c r="H116" s="18"/>
      <c r="I116" s="1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s="63" customFormat="1" x14ac:dyDescent="0.25">
      <c r="A117" s="3"/>
      <c r="B117" s="1">
        <v>323</v>
      </c>
      <c r="C117" s="1" t="s">
        <v>12</v>
      </c>
      <c r="D117" s="24">
        <v>-2800</v>
      </c>
      <c r="E117" s="41">
        <v>400</v>
      </c>
      <c r="F117" s="100">
        <f t="shared" si="6"/>
        <v>-100</v>
      </c>
      <c r="G117" s="41">
        <v>300</v>
      </c>
      <c r="H117" s="18"/>
      <c r="I117" s="18"/>
    </row>
    <row r="118" spans="1:24" s="63" customFormat="1" x14ac:dyDescent="0.25">
      <c r="A118" s="3"/>
      <c r="B118" s="1">
        <v>329</v>
      </c>
      <c r="C118" s="1" t="s">
        <v>13</v>
      </c>
      <c r="D118" s="24">
        <v>-350</v>
      </c>
      <c r="E118" s="41">
        <v>150</v>
      </c>
      <c r="F118" s="100">
        <f t="shared" si="6"/>
        <v>0</v>
      </c>
      <c r="G118" s="41">
        <v>150</v>
      </c>
      <c r="H118" s="18"/>
      <c r="I118" s="18"/>
    </row>
    <row r="119" spans="1:24" s="10" customFormat="1" x14ac:dyDescent="0.25">
      <c r="A119" s="56"/>
      <c r="B119" s="57">
        <v>34</v>
      </c>
      <c r="C119" s="57" t="s">
        <v>14</v>
      </c>
      <c r="D119" s="58">
        <f>SUM(D120)</f>
        <v>-500</v>
      </c>
      <c r="E119" s="64">
        <v>200</v>
      </c>
      <c r="F119" s="102">
        <f t="shared" si="6"/>
        <v>-100</v>
      </c>
      <c r="G119" s="64">
        <v>100</v>
      </c>
      <c r="H119" s="65">
        <v>100</v>
      </c>
      <c r="I119" s="65">
        <v>100</v>
      </c>
    </row>
    <row r="120" spans="1:24" s="10" customFormat="1" x14ac:dyDescent="0.25">
      <c r="A120" s="3"/>
      <c r="B120" s="1">
        <v>343</v>
      </c>
      <c r="C120" s="1" t="s">
        <v>15</v>
      </c>
      <c r="D120" s="24">
        <v>-500</v>
      </c>
      <c r="E120" s="41">
        <v>200</v>
      </c>
      <c r="F120" s="100">
        <f t="shared" si="6"/>
        <v>-100</v>
      </c>
      <c r="G120" s="41">
        <v>100</v>
      </c>
      <c r="H120" s="18"/>
      <c r="I120" s="18"/>
    </row>
    <row r="121" spans="1:24" s="10" customFormat="1" x14ac:dyDescent="0.25">
      <c r="A121" s="15"/>
      <c r="B121" s="16"/>
      <c r="C121" s="16" t="s">
        <v>91</v>
      </c>
      <c r="D121" s="27"/>
      <c r="E121" s="41"/>
      <c r="F121" s="100"/>
      <c r="G121" s="41"/>
      <c r="H121" s="14"/>
      <c r="I121" s="14"/>
    </row>
    <row r="122" spans="1:24" s="10" customFormat="1" x14ac:dyDescent="0.25">
      <c r="A122" s="50"/>
      <c r="B122" s="51">
        <v>3</v>
      </c>
      <c r="C122" s="51" t="s">
        <v>3</v>
      </c>
      <c r="D122" s="52"/>
      <c r="E122" s="53">
        <v>3500</v>
      </c>
      <c r="F122" s="101">
        <f t="shared" si="6"/>
        <v>-1500</v>
      </c>
      <c r="G122" s="53">
        <v>2000</v>
      </c>
      <c r="H122" s="76"/>
      <c r="I122" s="76"/>
    </row>
    <row r="123" spans="1:24" x14ac:dyDescent="0.25">
      <c r="A123" s="56"/>
      <c r="B123" s="57">
        <v>32</v>
      </c>
      <c r="C123" s="57" t="s">
        <v>22</v>
      </c>
      <c r="D123" s="58"/>
      <c r="E123" s="64">
        <v>3500</v>
      </c>
      <c r="F123" s="100">
        <f t="shared" si="6"/>
        <v>-1500</v>
      </c>
      <c r="G123" s="64">
        <v>2000</v>
      </c>
      <c r="H123" s="65">
        <v>3500</v>
      </c>
      <c r="I123" s="65">
        <f t="shared" ref="I123" si="7">H123</f>
        <v>3500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s="21" customFormat="1" x14ac:dyDescent="0.25">
      <c r="A124" s="3"/>
      <c r="B124" s="1">
        <v>322</v>
      </c>
      <c r="C124" s="1" t="s">
        <v>19</v>
      </c>
      <c r="D124" s="24"/>
      <c r="E124" s="41">
        <v>3500</v>
      </c>
      <c r="F124" s="100">
        <f t="shared" si="6"/>
        <v>-1500</v>
      </c>
      <c r="G124" s="41">
        <v>2000</v>
      </c>
      <c r="H124" s="18"/>
      <c r="I124" s="18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s="21" customFormat="1" x14ac:dyDescent="0.25">
      <c r="A125" s="3"/>
      <c r="B125" s="1"/>
      <c r="C125" s="16" t="s">
        <v>137</v>
      </c>
      <c r="D125" s="24"/>
      <c r="E125" s="41"/>
      <c r="F125" s="100"/>
      <c r="G125" s="41"/>
      <c r="H125" s="18"/>
      <c r="I125" s="18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s="55" customFormat="1" x14ac:dyDescent="0.25">
      <c r="A126" s="115"/>
      <c r="B126" s="104">
        <v>3</v>
      </c>
      <c r="C126" s="104" t="s">
        <v>3</v>
      </c>
      <c r="D126" s="105"/>
      <c r="E126" s="106">
        <v>0</v>
      </c>
      <c r="F126" s="101">
        <f t="shared" si="6"/>
        <v>600</v>
      </c>
      <c r="G126" s="106">
        <v>600</v>
      </c>
      <c r="H126" s="116"/>
      <c r="I126" s="116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s="59" customFormat="1" x14ac:dyDescent="0.25">
      <c r="A127" s="3"/>
      <c r="B127" s="57">
        <v>32</v>
      </c>
      <c r="C127" s="57" t="s">
        <v>22</v>
      </c>
      <c r="D127" s="58"/>
      <c r="E127" s="64">
        <v>0</v>
      </c>
      <c r="F127" s="102">
        <f t="shared" si="6"/>
        <v>600</v>
      </c>
      <c r="G127" s="64">
        <v>600</v>
      </c>
      <c r="H127" s="58">
        <v>1000</v>
      </c>
      <c r="I127" s="58">
        <v>1000</v>
      </c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</row>
    <row r="128" spans="1:24" x14ac:dyDescent="0.25">
      <c r="A128" s="3"/>
      <c r="B128" s="1">
        <v>322</v>
      </c>
      <c r="C128" s="1" t="s">
        <v>19</v>
      </c>
      <c r="D128" s="24"/>
      <c r="E128" s="41">
        <v>0</v>
      </c>
      <c r="F128" s="100">
        <f t="shared" si="6"/>
        <v>600</v>
      </c>
      <c r="G128" s="41">
        <v>600</v>
      </c>
      <c r="H128" s="18"/>
      <c r="I128" s="1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s="21" customFormat="1" ht="15" customHeight="1" x14ac:dyDescent="0.25">
      <c r="A129" s="3"/>
      <c r="B129" s="1"/>
      <c r="C129" s="1"/>
      <c r="D129" s="24"/>
      <c r="E129" s="41"/>
      <c r="F129" s="100"/>
      <c r="G129" s="41"/>
      <c r="H129" s="18"/>
      <c r="I129" s="18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s="55" customFormat="1" x14ac:dyDescent="0.25">
      <c r="A130" s="15" t="s">
        <v>108</v>
      </c>
      <c r="B130" s="16" t="s">
        <v>76</v>
      </c>
      <c r="C130" s="16"/>
      <c r="D130" s="27"/>
      <c r="E130" s="66">
        <v>47500</v>
      </c>
      <c r="F130" s="103">
        <f t="shared" si="6"/>
        <v>4500</v>
      </c>
      <c r="G130" s="66">
        <v>52000</v>
      </c>
      <c r="H130" s="32">
        <v>48000</v>
      </c>
      <c r="I130" s="32">
        <v>48000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s="59" customFormat="1" x14ac:dyDescent="0.25">
      <c r="A131" s="15"/>
      <c r="B131" s="16"/>
      <c r="C131" s="16" t="s">
        <v>91</v>
      </c>
      <c r="D131" s="24"/>
      <c r="E131" s="41"/>
      <c r="F131" s="100"/>
      <c r="G131" s="41"/>
      <c r="H131" s="18"/>
      <c r="I131" s="18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</row>
    <row r="132" spans="1:24" x14ac:dyDescent="0.25">
      <c r="A132" s="50"/>
      <c r="B132" s="51">
        <v>3</v>
      </c>
      <c r="C132" s="51" t="s">
        <v>3</v>
      </c>
      <c r="D132" s="52"/>
      <c r="E132" s="53">
        <v>47500</v>
      </c>
      <c r="F132" s="101">
        <f t="shared" si="6"/>
        <v>4500</v>
      </c>
      <c r="G132" s="53">
        <v>52000</v>
      </c>
      <c r="H132" s="76"/>
      <c r="I132" s="76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x14ac:dyDescent="0.25">
      <c r="A133" s="56"/>
      <c r="B133" s="57">
        <v>31</v>
      </c>
      <c r="C133" s="57" t="s">
        <v>4</v>
      </c>
      <c r="D133" s="58"/>
      <c r="E133" s="64">
        <v>45000</v>
      </c>
      <c r="F133" s="102">
        <f t="shared" si="6"/>
        <v>3600</v>
      </c>
      <c r="G133" s="64">
        <v>48600</v>
      </c>
      <c r="H133" s="65">
        <v>45000</v>
      </c>
      <c r="I133" s="65">
        <f t="shared" ref="I133" si="8">H133</f>
        <v>45000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x14ac:dyDescent="0.25">
      <c r="A134" s="3"/>
      <c r="B134" s="1">
        <v>311</v>
      </c>
      <c r="C134" s="1" t="s">
        <v>5</v>
      </c>
      <c r="D134" s="24"/>
      <c r="E134" s="41">
        <v>38000</v>
      </c>
      <c r="F134" s="100">
        <f t="shared" si="6"/>
        <v>2000</v>
      </c>
      <c r="G134" s="41">
        <v>40000</v>
      </c>
      <c r="H134" s="18"/>
      <c r="I134" s="1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x14ac:dyDescent="0.25">
      <c r="A135" s="3"/>
      <c r="B135" s="1">
        <v>312</v>
      </c>
      <c r="C135" s="1" t="s">
        <v>6</v>
      </c>
      <c r="D135" s="24"/>
      <c r="E135" s="41">
        <v>0</v>
      </c>
      <c r="F135" s="100">
        <f t="shared" si="6"/>
        <v>2000</v>
      </c>
      <c r="G135" s="41">
        <v>2000</v>
      </c>
      <c r="H135" s="18"/>
      <c r="I135" s="1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x14ac:dyDescent="0.25">
      <c r="A136" s="3"/>
      <c r="B136" s="1">
        <v>313</v>
      </c>
      <c r="C136" s="1" t="s">
        <v>7</v>
      </c>
      <c r="D136" s="24"/>
      <c r="E136" s="41">
        <v>7000</v>
      </c>
      <c r="F136" s="100">
        <f t="shared" si="6"/>
        <v>-400</v>
      </c>
      <c r="G136" s="41">
        <v>6600</v>
      </c>
      <c r="H136" s="18"/>
      <c r="I136" s="1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x14ac:dyDescent="0.25">
      <c r="A137" s="56"/>
      <c r="B137" s="57">
        <v>32</v>
      </c>
      <c r="C137" s="57" t="s">
        <v>8</v>
      </c>
      <c r="D137" s="58"/>
      <c r="E137" s="64">
        <v>2500</v>
      </c>
      <c r="F137" s="102">
        <f t="shared" si="6"/>
        <v>900</v>
      </c>
      <c r="G137" s="64">
        <v>3400</v>
      </c>
      <c r="H137" s="65">
        <v>3000</v>
      </c>
      <c r="I137" s="65">
        <v>3000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x14ac:dyDescent="0.25">
      <c r="A138" s="3"/>
      <c r="B138" s="1">
        <v>321</v>
      </c>
      <c r="C138" s="1" t="s">
        <v>9</v>
      </c>
      <c r="D138" s="24"/>
      <c r="E138" s="41">
        <v>2500</v>
      </c>
      <c r="F138" s="100">
        <f t="shared" si="6"/>
        <v>650</v>
      </c>
      <c r="G138" s="41">
        <v>3150</v>
      </c>
      <c r="H138" s="18"/>
      <c r="I138" s="1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x14ac:dyDescent="0.25">
      <c r="A139" s="3"/>
      <c r="B139" s="1">
        <v>322</v>
      </c>
      <c r="C139" s="1" t="s">
        <v>138</v>
      </c>
      <c r="D139" s="24"/>
      <c r="E139" s="41">
        <v>0</v>
      </c>
      <c r="F139" s="100">
        <f t="shared" si="6"/>
        <v>250</v>
      </c>
      <c r="G139" s="41">
        <v>250</v>
      </c>
      <c r="H139" s="18"/>
      <c r="I139" s="1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x14ac:dyDescent="0.25">
      <c r="A140" s="3"/>
      <c r="B140" s="1"/>
      <c r="C140" s="1"/>
      <c r="D140" s="24"/>
      <c r="E140" s="41"/>
      <c r="F140" s="100"/>
      <c r="G140" s="41"/>
      <c r="H140" s="5"/>
      <c r="I140" s="5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x14ac:dyDescent="0.25">
      <c r="A141" s="16" t="s">
        <v>74</v>
      </c>
      <c r="B141" s="34" t="s">
        <v>75</v>
      </c>
      <c r="C141" s="34"/>
      <c r="D141" s="27" t="e">
        <f>SUM(D142)</f>
        <v>#REF!</v>
      </c>
      <c r="E141" s="66">
        <v>4000</v>
      </c>
      <c r="F141" s="103">
        <f t="shared" si="6"/>
        <v>8200</v>
      </c>
      <c r="G141" s="66">
        <v>12200</v>
      </c>
      <c r="H141" s="32">
        <v>12000</v>
      </c>
      <c r="I141" s="32">
        <v>12000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x14ac:dyDescent="0.25">
      <c r="A142" s="33"/>
      <c r="B142" s="34"/>
      <c r="C142" s="35" t="s">
        <v>113</v>
      </c>
      <c r="D142" s="24" t="e">
        <f>SUM(D143+#REF!)</f>
        <v>#REF!</v>
      </c>
      <c r="E142" s="41"/>
      <c r="F142" s="100"/>
      <c r="G142" s="41"/>
      <c r="H142" s="18"/>
      <c r="I142" s="1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x14ac:dyDescent="0.25">
      <c r="A143" s="50"/>
      <c r="B143" s="51">
        <v>3</v>
      </c>
      <c r="C143" s="51" t="s">
        <v>3</v>
      </c>
      <c r="D143" s="52" t="e">
        <f>SUM(#REF!)</f>
        <v>#REF!</v>
      </c>
      <c r="E143" s="53">
        <v>4000</v>
      </c>
      <c r="F143" s="101">
        <f t="shared" si="6"/>
        <v>2700</v>
      </c>
      <c r="G143" s="53">
        <v>6700</v>
      </c>
      <c r="H143" s="76"/>
      <c r="I143" s="76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x14ac:dyDescent="0.25">
      <c r="A144" s="60"/>
      <c r="B144" s="61">
        <v>32</v>
      </c>
      <c r="C144" s="61" t="s">
        <v>8</v>
      </c>
      <c r="D144" s="62"/>
      <c r="E144" s="64">
        <v>4000</v>
      </c>
      <c r="F144" s="100">
        <f t="shared" si="6"/>
        <v>2700</v>
      </c>
      <c r="G144" s="64">
        <v>6700</v>
      </c>
      <c r="H144" s="62">
        <v>5000</v>
      </c>
      <c r="I144" s="62">
        <v>5000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s="21" customFormat="1" x14ac:dyDescent="0.25">
      <c r="A145" s="60"/>
      <c r="B145" s="88">
        <v>322</v>
      </c>
      <c r="C145" s="88" t="s">
        <v>138</v>
      </c>
      <c r="D145" s="62"/>
      <c r="E145" s="117">
        <v>0</v>
      </c>
      <c r="F145" s="100">
        <f t="shared" si="6"/>
        <v>6700</v>
      </c>
      <c r="G145" s="117">
        <v>6700</v>
      </c>
      <c r="H145" s="62"/>
      <c r="I145" s="6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x14ac:dyDescent="0.25">
      <c r="A146" s="8"/>
      <c r="B146" s="8">
        <v>329</v>
      </c>
      <c r="C146" s="8" t="s">
        <v>121</v>
      </c>
      <c r="D146" s="26"/>
      <c r="E146" s="41">
        <v>4000</v>
      </c>
      <c r="F146" s="100">
        <f t="shared" si="6"/>
        <v>-4000</v>
      </c>
      <c r="G146" s="41">
        <v>0</v>
      </c>
      <c r="H146" s="49"/>
      <c r="I146" s="49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x14ac:dyDescent="0.25">
      <c r="A147" s="104"/>
      <c r="B147" s="104">
        <v>4</v>
      </c>
      <c r="C147" s="104" t="s">
        <v>68</v>
      </c>
      <c r="D147" s="105"/>
      <c r="E147" s="106">
        <v>0</v>
      </c>
      <c r="F147" s="101">
        <f t="shared" si="6"/>
        <v>5500</v>
      </c>
      <c r="G147" s="106">
        <v>5500</v>
      </c>
      <c r="H147" s="116"/>
      <c r="I147" s="116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x14ac:dyDescent="0.25">
      <c r="A148" s="61"/>
      <c r="B148" s="61">
        <v>42</v>
      </c>
      <c r="C148" s="61" t="s">
        <v>61</v>
      </c>
      <c r="D148" s="62"/>
      <c r="E148" s="64">
        <v>0</v>
      </c>
      <c r="F148" s="102">
        <f t="shared" si="6"/>
        <v>5500</v>
      </c>
      <c r="G148" s="64">
        <v>5500</v>
      </c>
      <c r="H148" s="62">
        <v>7000</v>
      </c>
      <c r="I148" s="62">
        <v>7000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x14ac:dyDescent="0.25">
      <c r="A149" s="8"/>
      <c r="B149" s="8">
        <v>424</v>
      </c>
      <c r="C149" s="8" t="s">
        <v>63</v>
      </c>
      <c r="D149" s="26"/>
      <c r="E149" s="41">
        <v>0</v>
      </c>
      <c r="F149" s="100">
        <f t="shared" si="6"/>
        <v>5500</v>
      </c>
      <c r="G149" s="41">
        <v>5500</v>
      </c>
      <c r="H149" s="49"/>
      <c r="I149" s="49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x14ac:dyDescent="0.25">
      <c r="A150" s="3"/>
      <c r="B150" s="1"/>
      <c r="C150" s="8"/>
      <c r="D150" s="24"/>
      <c r="E150" s="45"/>
      <c r="F150" s="100"/>
      <c r="G150" s="45"/>
      <c r="H150" s="5"/>
      <c r="I150" s="5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s="21" customFormat="1" x14ac:dyDescent="0.25">
      <c r="A151" s="15" t="s">
        <v>47</v>
      </c>
      <c r="B151" s="16" t="s">
        <v>49</v>
      </c>
      <c r="C151" s="16"/>
      <c r="D151" s="27" t="e">
        <f>SUM(D152+D156+#REF!+#REF!)</f>
        <v>#REF!</v>
      </c>
      <c r="E151" s="66">
        <v>10500</v>
      </c>
      <c r="F151" s="103">
        <f t="shared" si="6"/>
        <v>-10146</v>
      </c>
      <c r="G151" s="66">
        <v>354</v>
      </c>
      <c r="H151" s="32">
        <v>0</v>
      </c>
      <c r="I151" s="32">
        <v>0</v>
      </c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s="21" customFormat="1" x14ac:dyDescent="0.25">
      <c r="A152" s="15"/>
      <c r="B152" s="16"/>
      <c r="C152" s="16" t="s">
        <v>58</v>
      </c>
      <c r="D152" s="24" t="e">
        <f>SUM(D153)</f>
        <v>#REF!</v>
      </c>
      <c r="E152" s="66"/>
      <c r="F152" s="100"/>
      <c r="G152" s="66"/>
      <c r="H152" s="14"/>
      <c r="I152" s="14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s="55" customFormat="1" x14ac:dyDescent="0.25">
      <c r="A153" s="50"/>
      <c r="B153" s="51">
        <v>3</v>
      </c>
      <c r="C153" s="51" t="s">
        <v>3</v>
      </c>
      <c r="D153" s="52" t="e">
        <f>SUM(D154+#REF!)</f>
        <v>#REF!</v>
      </c>
      <c r="E153" s="53">
        <v>1500</v>
      </c>
      <c r="F153" s="101">
        <f t="shared" si="6"/>
        <v>-1147</v>
      </c>
      <c r="G153" s="53">
        <v>353</v>
      </c>
      <c r="H153" s="76"/>
      <c r="I153" s="76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s="59" customFormat="1" x14ac:dyDescent="0.25">
      <c r="A154" s="56"/>
      <c r="B154" s="57">
        <v>32</v>
      </c>
      <c r="C154" s="57" t="s">
        <v>8</v>
      </c>
      <c r="D154" s="58">
        <f>SUM(D155:D155)</f>
        <v>-567</v>
      </c>
      <c r="E154" s="64">
        <v>1500</v>
      </c>
      <c r="F154" s="100">
        <f t="shared" si="6"/>
        <v>-1147</v>
      </c>
      <c r="G154" s="64">
        <v>353</v>
      </c>
      <c r="H154" s="65">
        <v>0</v>
      </c>
      <c r="I154" s="65">
        <v>0</v>
      </c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</row>
    <row r="155" spans="1:24" s="39" customFormat="1" x14ac:dyDescent="0.25">
      <c r="A155" s="3"/>
      <c r="B155" s="1">
        <v>329</v>
      </c>
      <c r="C155" s="1" t="s">
        <v>13</v>
      </c>
      <c r="D155" s="24">
        <v>-567</v>
      </c>
      <c r="E155" s="41">
        <v>1500</v>
      </c>
      <c r="F155" s="100">
        <f t="shared" si="6"/>
        <v>-1147</v>
      </c>
      <c r="G155" s="41">
        <v>353</v>
      </c>
      <c r="H155" s="18"/>
      <c r="I155" s="18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</row>
    <row r="156" spans="1:24" x14ac:dyDescent="0.25">
      <c r="A156" s="16"/>
      <c r="B156" s="16"/>
      <c r="C156" s="35" t="s">
        <v>114</v>
      </c>
      <c r="D156" s="24" t="e">
        <f>SUM(D157+#REF!)</f>
        <v>#REF!</v>
      </c>
      <c r="E156" s="66"/>
      <c r="F156" s="100"/>
      <c r="G156" s="66"/>
      <c r="H156" s="16"/>
      <c r="I156" s="16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s="59" customFormat="1" x14ac:dyDescent="0.25">
      <c r="A157" s="51"/>
      <c r="B157" s="51">
        <v>3</v>
      </c>
      <c r="C157" s="51" t="s">
        <v>3</v>
      </c>
      <c r="D157" s="52">
        <f>SUM(D158)</f>
        <v>6600</v>
      </c>
      <c r="E157" s="53">
        <v>9000</v>
      </c>
      <c r="F157" s="101">
        <f t="shared" si="6"/>
        <v>-9000</v>
      </c>
      <c r="G157" s="53">
        <v>0</v>
      </c>
      <c r="H157" s="87"/>
      <c r="I157" s="87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</row>
    <row r="158" spans="1:24" x14ac:dyDescent="0.25">
      <c r="A158" s="57"/>
      <c r="B158" s="57">
        <v>32</v>
      </c>
      <c r="C158" s="57" t="s">
        <v>8</v>
      </c>
      <c r="D158" s="58">
        <f>SUM(D159:D160)</f>
        <v>6600</v>
      </c>
      <c r="E158" s="64">
        <v>9000</v>
      </c>
      <c r="F158" s="102">
        <f t="shared" si="6"/>
        <v>-9000</v>
      </c>
      <c r="G158" s="64">
        <v>0</v>
      </c>
      <c r="H158" s="65">
        <v>0</v>
      </c>
      <c r="I158" s="65">
        <v>0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x14ac:dyDescent="0.25">
      <c r="A159" s="1"/>
      <c r="B159" s="1">
        <v>322</v>
      </c>
      <c r="C159" s="1" t="s">
        <v>19</v>
      </c>
      <c r="D159" s="24">
        <v>7800</v>
      </c>
      <c r="E159" s="41">
        <v>7400</v>
      </c>
      <c r="F159" s="100">
        <f t="shared" si="6"/>
        <v>-7400</v>
      </c>
      <c r="G159" s="41">
        <v>0</v>
      </c>
      <c r="H159" s="17"/>
      <c r="I159" s="17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s="21" customFormat="1" x14ac:dyDescent="0.25">
      <c r="A160" s="3"/>
      <c r="B160" s="17">
        <v>329</v>
      </c>
      <c r="C160" s="17" t="s">
        <v>13</v>
      </c>
      <c r="D160" s="30">
        <v>-1200</v>
      </c>
      <c r="E160" s="72">
        <v>1600</v>
      </c>
      <c r="F160" s="100">
        <f t="shared" si="6"/>
        <v>-1600</v>
      </c>
      <c r="G160" s="41">
        <v>0</v>
      </c>
      <c r="H160" s="89"/>
      <c r="I160" s="18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s="21" customFormat="1" x14ac:dyDescent="0.25">
      <c r="A161" s="3"/>
      <c r="B161" s="17"/>
      <c r="C161" s="16" t="s">
        <v>168</v>
      </c>
      <c r="D161" s="30"/>
      <c r="E161" s="41"/>
      <c r="F161" s="100"/>
      <c r="G161" s="41"/>
      <c r="H161" s="89"/>
      <c r="I161" s="18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s="55" customFormat="1" x14ac:dyDescent="0.25">
      <c r="A162" s="115"/>
      <c r="B162" s="118">
        <v>3</v>
      </c>
      <c r="C162" s="118" t="s">
        <v>3</v>
      </c>
      <c r="D162" s="161"/>
      <c r="E162" s="162">
        <v>0</v>
      </c>
      <c r="F162" s="101">
        <f t="shared" si="6"/>
        <v>1</v>
      </c>
      <c r="G162" s="106">
        <v>1</v>
      </c>
      <c r="H162" s="119"/>
      <c r="I162" s="116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s="59" customFormat="1" x14ac:dyDescent="0.25">
      <c r="A163" s="3"/>
      <c r="B163" s="57">
        <v>32</v>
      </c>
      <c r="C163" s="57" t="s">
        <v>8</v>
      </c>
      <c r="D163" s="120"/>
      <c r="E163" s="64">
        <v>0</v>
      </c>
      <c r="F163" s="102">
        <f t="shared" si="6"/>
        <v>1</v>
      </c>
      <c r="G163" s="64">
        <v>1</v>
      </c>
      <c r="H163" s="120">
        <v>0</v>
      </c>
      <c r="I163" s="58">
        <v>0</v>
      </c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</row>
    <row r="164" spans="1:24" x14ac:dyDescent="0.25">
      <c r="A164" s="3"/>
      <c r="B164" s="17">
        <v>329</v>
      </c>
      <c r="C164" s="17" t="s">
        <v>13</v>
      </c>
      <c r="D164" s="30"/>
      <c r="E164" s="72">
        <v>0</v>
      </c>
      <c r="F164" s="100">
        <f t="shared" si="6"/>
        <v>1</v>
      </c>
      <c r="G164" s="41">
        <v>1</v>
      </c>
      <c r="H164" s="89"/>
      <c r="I164" s="1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x14ac:dyDescent="0.25">
      <c r="A165" s="3"/>
      <c r="B165" s="17"/>
      <c r="C165" s="17"/>
      <c r="D165" s="30"/>
      <c r="E165" s="72"/>
      <c r="F165" s="100"/>
      <c r="G165" s="72"/>
      <c r="H165" s="89"/>
      <c r="I165" s="1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s="21" customFormat="1" x14ac:dyDescent="0.25">
      <c r="A166" s="15" t="s">
        <v>139</v>
      </c>
      <c r="B166" s="16" t="s">
        <v>140</v>
      </c>
      <c r="C166" s="16"/>
      <c r="D166" s="30"/>
      <c r="E166" s="124">
        <v>0</v>
      </c>
      <c r="F166" s="103">
        <f t="shared" si="6"/>
        <v>8000</v>
      </c>
      <c r="G166" s="124">
        <v>8000</v>
      </c>
      <c r="H166" s="14">
        <v>3000</v>
      </c>
      <c r="I166" s="14">
        <v>3000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x14ac:dyDescent="0.25">
      <c r="A167" s="3"/>
      <c r="B167" s="17"/>
      <c r="C167" s="16" t="s">
        <v>141</v>
      </c>
      <c r="D167" s="30"/>
      <c r="E167" s="72"/>
      <c r="F167" s="100"/>
      <c r="G167" s="72"/>
      <c r="H167" s="89"/>
      <c r="I167" s="18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s="127" customFormat="1" x14ac:dyDescent="0.25">
      <c r="A168" s="122"/>
      <c r="B168" s="118">
        <v>3</v>
      </c>
      <c r="C168" s="118" t="s">
        <v>3</v>
      </c>
      <c r="D168" s="119"/>
      <c r="E168" s="123">
        <v>0</v>
      </c>
      <c r="F168" s="101">
        <f t="shared" si="6"/>
        <v>8000</v>
      </c>
      <c r="G168" s="123">
        <v>8000</v>
      </c>
      <c r="H168" s="119"/>
      <c r="I168" s="116"/>
    </row>
    <row r="169" spans="1:24" s="59" customFormat="1" x14ac:dyDescent="0.25">
      <c r="A169" s="56"/>
      <c r="B169" s="57">
        <v>32</v>
      </c>
      <c r="C169" s="57" t="s">
        <v>8</v>
      </c>
      <c r="D169" s="120"/>
      <c r="E169" s="121">
        <v>0</v>
      </c>
      <c r="F169" s="102">
        <f t="shared" si="6"/>
        <v>8000</v>
      </c>
      <c r="G169" s="121">
        <v>8000</v>
      </c>
      <c r="H169" s="120">
        <v>3000</v>
      </c>
      <c r="I169" s="58">
        <v>3000</v>
      </c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</row>
    <row r="170" spans="1:24" x14ac:dyDescent="0.25">
      <c r="A170" s="3"/>
      <c r="B170" s="17">
        <v>329</v>
      </c>
      <c r="C170" s="17" t="s">
        <v>13</v>
      </c>
      <c r="D170" s="30"/>
      <c r="E170" s="72">
        <v>0</v>
      </c>
      <c r="F170" s="100">
        <f t="shared" si="6"/>
        <v>8000</v>
      </c>
      <c r="G170" s="72">
        <v>8000</v>
      </c>
      <c r="H170" s="89"/>
      <c r="I170" s="1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x14ac:dyDescent="0.25">
      <c r="A171" s="3"/>
      <c r="B171" s="17"/>
      <c r="C171" s="17"/>
      <c r="D171" s="30"/>
      <c r="E171" s="72"/>
      <c r="F171" s="100"/>
      <c r="G171" s="72"/>
      <c r="H171" s="89"/>
      <c r="I171" s="18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x14ac:dyDescent="0.25">
      <c r="A172" s="15" t="s">
        <v>142</v>
      </c>
      <c r="B172" s="16" t="s">
        <v>143</v>
      </c>
      <c r="C172" s="16"/>
      <c r="D172" s="125"/>
      <c r="E172" s="124">
        <v>0</v>
      </c>
      <c r="F172" s="103">
        <f t="shared" si="6"/>
        <v>2150</v>
      </c>
      <c r="G172" s="124">
        <v>2150</v>
      </c>
      <c r="H172" s="126">
        <v>0</v>
      </c>
      <c r="I172" s="14">
        <v>0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x14ac:dyDescent="0.25">
      <c r="A173" s="3"/>
      <c r="B173" s="17"/>
      <c r="C173" s="16" t="s">
        <v>114</v>
      </c>
      <c r="D173" s="30"/>
      <c r="E173" s="72"/>
      <c r="F173" s="100"/>
      <c r="G173" s="72"/>
      <c r="H173" s="89"/>
      <c r="I173" s="1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s="21" customFormat="1" x14ac:dyDescent="0.25">
      <c r="A174" s="122"/>
      <c r="B174" s="118">
        <v>3</v>
      </c>
      <c r="C174" s="118" t="s">
        <v>3</v>
      </c>
      <c r="D174" s="119"/>
      <c r="E174" s="123">
        <v>0</v>
      </c>
      <c r="F174" s="101">
        <f t="shared" si="6"/>
        <v>2150</v>
      </c>
      <c r="G174" s="123">
        <v>2150</v>
      </c>
      <c r="H174" s="119"/>
      <c r="I174" s="1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s="21" customFormat="1" x14ac:dyDescent="0.25">
      <c r="A175" s="56"/>
      <c r="B175" s="57">
        <v>32</v>
      </c>
      <c r="C175" s="57" t="s">
        <v>8</v>
      </c>
      <c r="D175" s="120"/>
      <c r="E175" s="121">
        <v>0</v>
      </c>
      <c r="F175" s="100">
        <f t="shared" si="6"/>
        <v>2150</v>
      </c>
      <c r="G175" s="121">
        <v>2150</v>
      </c>
      <c r="H175" s="120">
        <v>0</v>
      </c>
      <c r="I175" s="58">
        <v>0</v>
      </c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s="55" customFormat="1" x14ac:dyDescent="0.25">
      <c r="A176" s="3"/>
      <c r="B176" s="1">
        <v>321</v>
      </c>
      <c r="C176" s="1" t="s">
        <v>45</v>
      </c>
      <c r="D176" s="24"/>
      <c r="E176" s="41">
        <v>0</v>
      </c>
      <c r="F176" s="100">
        <f t="shared" si="6"/>
        <v>2150</v>
      </c>
      <c r="G176" s="41">
        <v>2150</v>
      </c>
      <c r="H176" s="5"/>
      <c r="I176" s="5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s="59" customFormat="1" x14ac:dyDescent="0.25">
      <c r="A177" s="3"/>
      <c r="B177" s="1"/>
      <c r="C177" s="1"/>
      <c r="D177" s="24"/>
      <c r="E177" s="41"/>
      <c r="F177" s="100"/>
      <c r="G177" s="41"/>
      <c r="H177" s="5"/>
      <c r="I177" s="5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</row>
    <row r="178" spans="1:24" x14ac:dyDescent="0.25">
      <c r="A178" s="16" t="s">
        <v>46</v>
      </c>
      <c r="B178" s="16" t="s">
        <v>82</v>
      </c>
      <c r="C178" s="16"/>
      <c r="D178" s="27">
        <f>SUM(D179)</f>
        <v>27950</v>
      </c>
      <c r="E178" s="66">
        <v>58000</v>
      </c>
      <c r="F178" s="103">
        <f t="shared" si="6"/>
        <v>104000</v>
      </c>
      <c r="G178" s="66">
        <v>162000</v>
      </c>
      <c r="H178" s="32">
        <v>173500</v>
      </c>
      <c r="I178" s="32">
        <v>173500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x14ac:dyDescent="0.25">
      <c r="A179" s="16"/>
      <c r="B179" s="16"/>
      <c r="C179" s="16" t="s">
        <v>92</v>
      </c>
      <c r="D179" s="24">
        <f>SUM(D180)</f>
        <v>27950</v>
      </c>
      <c r="E179" s="66"/>
      <c r="F179" s="100"/>
      <c r="G179" s="66"/>
      <c r="H179" s="14"/>
      <c r="I179" s="14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x14ac:dyDescent="0.25">
      <c r="A180" s="51"/>
      <c r="B180" s="51">
        <v>3</v>
      </c>
      <c r="C180" s="51" t="s">
        <v>3</v>
      </c>
      <c r="D180" s="52">
        <f>SUM(D181+D184)</f>
        <v>27950</v>
      </c>
      <c r="E180" s="53">
        <v>58000</v>
      </c>
      <c r="F180" s="101">
        <f t="shared" si="6"/>
        <v>104000</v>
      </c>
      <c r="G180" s="53">
        <v>162000</v>
      </c>
      <c r="H180" s="76"/>
      <c r="I180" s="76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x14ac:dyDescent="0.25">
      <c r="A181" s="57"/>
      <c r="B181" s="57">
        <v>32</v>
      </c>
      <c r="C181" s="57" t="s">
        <v>8</v>
      </c>
      <c r="D181" s="58">
        <f>SUM(D182:D183)</f>
        <v>-8250</v>
      </c>
      <c r="E181" s="64">
        <v>22000</v>
      </c>
      <c r="F181" s="102">
        <f t="shared" si="6"/>
        <v>36000</v>
      </c>
      <c r="G181" s="64">
        <v>58000</v>
      </c>
      <c r="H181" s="65">
        <v>53500</v>
      </c>
      <c r="I181" s="65">
        <v>53500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s="55" customFormat="1" x14ac:dyDescent="0.25">
      <c r="A182" s="31"/>
      <c r="B182" s="31">
        <v>322</v>
      </c>
      <c r="C182" s="1" t="s">
        <v>19</v>
      </c>
      <c r="D182" s="24">
        <v>2250</v>
      </c>
      <c r="E182" s="70">
        <v>2000</v>
      </c>
      <c r="F182" s="100">
        <f t="shared" si="6"/>
        <v>1000</v>
      </c>
      <c r="G182" s="70">
        <v>3000</v>
      </c>
      <c r="H182" s="90"/>
      <c r="I182" s="9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s="59" customFormat="1" x14ac:dyDescent="0.25">
      <c r="A183" s="1"/>
      <c r="B183" s="1">
        <v>329</v>
      </c>
      <c r="C183" s="1" t="s">
        <v>13</v>
      </c>
      <c r="D183" s="24">
        <v>-10500</v>
      </c>
      <c r="E183" s="70">
        <v>20000</v>
      </c>
      <c r="F183" s="100">
        <f t="shared" si="6"/>
        <v>35000</v>
      </c>
      <c r="G183" s="70">
        <v>55000</v>
      </c>
      <c r="H183" s="18"/>
      <c r="I183" s="18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</row>
    <row r="184" spans="1:24" x14ac:dyDescent="0.25">
      <c r="A184" s="57"/>
      <c r="B184" s="57">
        <v>37</v>
      </c>
      <c r="C184" s="57" t="s">
        <v>80</v>
      </c>
      <c r="D184" s="58">
        <f>SUM(D185)</f>
        <v>36200</v>
      </c>
      <c r="E184" s="64">
        <v>36000</v>
      </c>
      <c r="F184" s="102">
        <f t="shared" si="6"/>
        <v>68000</v>
      </c>
      <c r="G184" s="64">
        <v>104000</v>
      </c>
      <c r="H184" s="58">
        <v>120000</v>
      </c>
      <c r="I184" s="58">
        <v>120000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x14ac:dyDescent="0.25">
      <c r="A185" s="1"/>
      <c r="B185" s="1">
        <v>372</v>
      </c>
      <c r="C185" s="1" t="s">
        <v>81</v>
      </c>
      <c r="D185" s="24">
        <v>36200</v>
      </c>
      <c r="E185" s="70">
        <v>36000</v>
      </c>
      <c r="F185" s="100">
        <f t="shared" si="6"/>
        <v>68000</v>
      </c>
      <c r="G185" s="70">
        <v>104000</v>
      </c>
      <c r="H185" s="18"/>
      <c r="I185" s="1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x14ac:dyDescent="0.25">
      <c r="A186" s="2"/>
      <c r="B186" s="2"/>
      <c r="C186" s="2"/>
      <c r="D186" s="2"/>
      <c r="E186" s="69"/>
      <c r="F186" s="100"/>
      <c r="G186" s="69"/>
      <c r="H186" s="2"/>
      <c r="I186" s="2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s="82" customFormat="1" x14ac:dyDescent="0.25">
      <c r="A187" s="16" t="s">
        <v>43</v>
      </c>
      <c r="B187" s="16" t="s">
        <v>44</v>
      </c>
      <c r="C187" s="16"/>
      <c r="D187" s="27">
        <f>SUM(D188)</f>
        <v>-3500</v>
      </c>
      <c r="E187" s="66">
        <v>1500</v>
      </c>
      <c r="F187" s="103">
        <f t="shared" si="6"/>
        <v>-1500</v>
      </c>
      <c r="G187" s="66">
        <v>0</v>
      </c>
      <c r="H187" s="32">
        <v>1500</v>
      </c>
      <c r="I187" s="32">
        <v>1500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s="21" customFormat="1" x14ac:dyDescent="0.25">
      <c r="A188" s="16"/>
      <c r="B188" s="16"/>
      <c r="C188" s="16" t="s">
        <v>131</v>
      </c>
      <c r="D188" s="24">
        <f>SUM(D189)</f>
        <v>-3500</v>
      </c>
      <c r="E188" s="41"/>
      <c r="F188" s="100"/>
      <c r="G188" s="41"/>
      <c r="H188" s="18"/>
      <c r="I188" s="18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x14ac:dyDescent="0.25">
      <c r="A189" s="51"/>
      <c r="B189" s="51">
        <v>3</v>
      </c>
      <c r="C189" s="51" t="s">
        <v>3</v>
      </c>
      <c r="D189" s="52">
        <f>SUM(D190)</f>
        <v>-3500</v>
      </c>
      <c r="E189" s="53">
        <v>1500</v>
      </c>
      <c r="F189" s="101">
        <f t="shared" si="6"/>
        <v>-1500</v>
      </c>
      <c r="G189" s="53">
        <v>0</v>
      </c>
      <c r="H189" s="76"/>
      <c r="I189" s="76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s="55" customFormat="1" x14ac:dyDescent="0.25">
      <c r="A190" s="57"/>
      <c r="B190" s="57">
        <v>32</v>
      </c>
      <c r="C190" s="57" t="s">
        <v>8</v>
      </c>
      <c r="D190" s="58">
        <f>SUM(D191)</f>
        <v>-3500</v>
      </c>
      <c r="E190" s="64">
        <v>1500</v>
      </c>
      <c r="F190" s="102">
        <f t="shared" si="6"/>
        <v>-1500</v>
      </c>
      <c r="G190" s="64">
        <v>0</v>
      </c>
      <c r="H190" s="65">
        <v>1500</v>
      </c>
      <c r="I190" s="65">
        <f t="shared" ref="I190" si="9">H190</f>
        <v>1500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s="59" customFormat="1" x14ac:dyDescent="0.25">
      <c r="A191" s="1"/>
      <c r="B191" s="1">
        <v>329</v>
      </c>
      <c r="C191" s="1" t="s">
        <v>13</v>
      </c>
      <c r="D191" s="24">
        <v>-3500</v>
      </c>
      <c r="E191" s="41">
        <v>1500</v>
      </c>
      <c r="F191" s="100">
        <f t="shared" si="6"/>
        <v>-1500</v>
      </c>
      <c r="G191" s="41">
        <v>0</v>
      </c>
      <c r="H191" s="18"/>
      <c r="I191" s="18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</row>
    <row r="192" spans="1:24" s="39" customFormat="1" x14ac:dyDescent="0.25">
      <c r="A192" s="1"/>
      <c r="B192" s="1"/>
      <c r="C192" s="1"/>
      <c r="D192" s="24"/>
      <c r="E192" s="41"/>
      <c r="F192" s="100"/>
      <c r="G192" s="41"/>
      <c r="H192" s="18"/>
      <c r="I192" s="18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</row>
    <row r="193" spans="1:24" s="39" customFormat="1" x14ac:dyDescent="0.25">
      <c r="A193" s="16" t="s">
        <v>144</v>
      </c>
      <c r="B193" s="16" t="s">
        <v>145</v>
      </c>
      <c r="C193" s="16"/>
      <c r="D193" s="27"/>
      <c r="E193" s="66"/>
      <c r="F193" s="100"/>
      <c r="G193" s="66"/>
      <c r="H193" s="14"/>
      <c r="I193" s="14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</row>
    <row r="194" spans="1:24" s="39" customFormat="1" x14ac:dyDescent="0.25">
      <c r="A194" s="1"/>
      <c r="B194" s="1"/>
      <c r="C194" s="16" t="s">
        <v>92</v>
      </c>
      <c r="D194" s="24"/>
      <c r="E194" s="66">
        <v>0</v>
      </c>
      <c r="F194" s="103">
        <f t="shared" si="6"/>
        <v>15000</v>
      </c>
      <c r="G194" s="66">
        <v>15000</v>
      </c>
      <c r="H194" s="14">
        <v>0</v>
      </c>
      <c r="I194" s="14">
        <v>0</v>
      </c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</row>
    <row r="195" spans="1:24" s="39" customFormat="1" x14ac:dyDescent="0.25">
      <c r="A195" s="104"/>
      <c r="B195" s="104">
        <v>3</v>
      </c>
      <c r="C195" s="104" t="s">
        <v>3</v>
      </c>
      <c r="D195" s="105"/>
      <c r="E195" s="106">
        <v>0</v>
      </c>
      <c r="F195" s="101">
        <f t="shared" si="6"/>
        <v>15000</v>
      </c>
      <c r="G195" s="106">
        <v>15000</v>
      </c>
      <c r="H195" s="116"/>
      <c r="I195" s="11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</row>
    <row r="196" spans="1:24" s="39" customFormat="1" x14ac:dyDescent="0.25">
      <c r="A196" s="57"/>
      <c r="B196" s="57">
        <v>32</v>
      </c>
      <c r="C196" s="57" t="s">
        <v>8</v>
      </c>
      <c r="D196" s="58"/>
      <c r="E196" s="64">
        <v>0</v>
      </c>
      <c r="F196" s="102">
        <f t="shared" si="6"/>
        <v>15000</v>
      </c>
      <c r="G196" s="64">
        <v>15000</v>
      </c>
      <c r="H196" s="58">
        <v>0</v>
      </c>
      <c r="I196" s="58">
        <v>0</v>
      </c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</row>
    <row r="197" spans="1:24" s="39" customFormat="1" x14ac:dyDescent="0.25">
      <c r="A197" s="1"/>
      <c r="B197" s="1">
        <v>322</v>
      </c>
      <c r="C197" s="1" t="s">
        <v>19</v>
      </c>
      <c r="D197" s="24"/>
      <c r="E197" s="41">
        <v>0</v>
      </c>
      <c r="F197" s="100">
        <f t="shared" si="6"/>
        <v>2000</v>
      </c>
      <c r="G197" s="41">
        <v>2000</v>
      </c>
      <c r="H197" s="18"/>
      <c r="I197" s="18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</row>
    <row r="198" spans="1:24" s="39" customFormat="1" x14ac:dyDescent="0.25">
      <c r="A198" s="1"/>
      <c r="B198" s="1">
        <v>323</v>
      </c>
      <c r="C198" s="1" t="s">
        <v>12</v>
      </c>
      <c r="D198" s="24"/>
      <c r="E198" s="41">
        <v>0</v>
      </c>
      <c r="F198" s="100">
        <f t="shared" si="6"/>
        <v>3200</v>
      </c>
      <c r="G198" s="41">
        <v>3200</v>
      </c>
      <c r="H198" s="18"/>
      <c r="I198" s="18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</row>
    <row r="199" spans="1:24" s="39" customFormat="1" x14ac:dyDescent="0.25">
      <c r="A199" s="1"/>
      <c r="B199" s="1">
        <v>329</v>
      </c>
      <c r="C199" s="1" t="s">
        <v>13</v>
      </c>
      <c r="D199" s="24"/>
      <c r="E199" s="41">
        <v>0</v>
      </c>
      <c r="F199" s="100">
        <f t="shared" si="6"/>
        <v>9800</v>
      </c>
      <c r="G199" s="41">
        <v>9800</v>
      </c>
      <c r="H199" s="18"/>
      <c r="I199" s="18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</row>
    <row r="200" spans="1:24" s="39" customFormat="1" x14ac:dyDescent="0.25">
      <c r="A200" s="1"/>
      <c r="B200" s="1"/>
      <c r="C200" s="1"/>
      <c r="D200" s="24"/>
      <c r="E200" s="45"/>
      <c r="F200" s="100"/>
      <c r="G200" s="45"/>
      <c r="H200" s="5"/>
      <c r="I200" s="5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</row>
    <row r="201" spans="1:24" s="39" customFormat="1" x14ac:dyDescent="0.25">
      <c r="A201" s="16" t="s">
        <v>48</v>
      </c>
      <c r="B201" s="16" t="s">
        <v>93</v>
      </c>
      <c r="C201" s="16"/>
      <c r="D201" s="27">
        <f>SUM(D202)</f>
        <v>0</v>
      </c>
      <c r="E201" s="66">
        <v>7000</v>
      </c>
      <c r="F201" s="103">
        <f t="shared" si="6"/>
        <v>-7000</v>
      </c>
      <c r="G201" s="66">
        <v>0</v>
      </c>
      <c r="H201" s="32">
        <v>7000</v>
      </c>
      <c r="I201" s="32">
        <v>7000</v>
      </c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</row>
    <row r="202" spans="1:24" s="39" customFormat="1" x14ac:dyDescent="0.25">
      <c r="A202" s="16"/>
      <c r="B202" s="16"/>
      <c r="C202" s="16" t="s">
        <v>59</v>
      </c>
      <c r="D202" s="24">
        <f>SUM(D203+D209)</f>
        <v>0</v>
      </c>
      <c r="E202" s="66"/>
      <c r="F202" s="100"/>
      <c r="G202" s="66"/>
      <c r="H202" s="14"/>
      <c r="I202" s="14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</row>
    <row r="203" spans="1:24" s="39" customFormat="1" x14ac:dyDescent="0.25">
      <c r="A203" s="51"/>
      <c r="B203" s="51">
        <v>3</v>
      </c>
      <c r="C203" s="51" t="s">
        <v>3</v>
      </c>
      <c r="D203" s="52">
        <f>SUM(D204)</f>
        <v>3600</v>
      </c>
      <c r="E203" s="53">
        <v>6400</v>
      </c>
      <c r="F203" s="101">
        <f t="shared" si="6"/>
        <v>-6400</v>
      </c>
      <c r="G203" s="53">
        <v>0</v>
      </c>
      <c r="H203" s="76"/>
      <c r="I203" s="7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</row>
    <row r="204" spans="1:24" s="39" customFormat="1" x14ac:dyDescent="0.25">
      <c r="A204" s="57"/>
      <c r="B204" s="57">
        <v>32</v>
      </c>
      <c r="C204" s="57" t="s">
        <v>8</v>
      </c>
      <c r="D204" s="58">
        <f>SUM(D205:D208)</f>
        <v>3600</v>
      </c>
      <c r="E204" s="64">
        <v>6400</v>
      </c>
      <c r="F204" s="100">
        <f t="shared" si="6"/>
        <v>-6400</v>
      </c>
      <c r="G204" s="64">
        <v>0</v>
      </c>
      <c r="H204" s="65">
        <v>7000</v>
      </c>
      <c r="I204" s="65">
        <f t="shared" ref="I204" si="10">H204</f>
        <v>7000</v>
      </c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</row>
    <row r="205" spans="1:24" s="39" customFormat="1" x14ac:dyDescent="0.25">
      <c r="A205" s="1"/>
      <c r="B205" s="1">
        <v>321</v>
      </c>
      <c r="C205" s="1" t="s">
        <v>45</v>
      </c>
      <c r="D205" s="24">
        <v>-900</v>
      </c>
      <c r="E205" s="41">
        <v>500</v>
      </c>
      <c r="F205" s="100">
        <f t="shared" si="6"/>
        <v>-500</v>
      </c>
      <c r="G205" s="41">
        <v>0</v>
      </c>
      <c r="H205" s="18"/>
      <c r="I205" s="18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</row>
    <row r="206" spans="1:24" s="39" customFormat="1" x14ac:dyDescent="0.25">
      <c r="A206" s="1"/>
      <c r="B206" s="1">
        <v>322</v>
      </c>
      <c r="C206" s="1" t="s">
        <v>19</v>
      </c>
      <c r="D206" s="24">
        <v>3560</v>
      </c>
      <c r="E206" s="41">
        <v>3360</v>
      </c>
      <c r="F206" s="100">
        <f t="shared" si="6"/>
        <v>-3360</v>
      </c>
      <c r="G206" s="41">
        <v>0</v>
      </c>
      <c r="H206" s="18"/>
      <c r="I206" s="18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</row>
    <row r="207" spans="1:24" s="39" customFormat="1" x14ac:dyDescent="0.25">
      <c r="A207" s="1"/>
      <c r="B207" s="1">
        <v>323</v>
      </c>
      <c r="C207" s="1" t="s">
        <v>12</v>
      </c>
      <c r="D207" s="24">
        <v>1340</v>
      </c>
      <c r="E207" s="41">
        <v>1540</v>
      </c>
      <c r="F207" s="100">
        <f t="shared" si="6"/>
        <v>-1540</v>
      </c>
      <c r="G207" s="41">
        <v>0</v>
      </c>
      <c r="H207" s="18"/>
      <c r="I207" s="18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</row>
    <row r="208" spans="1:24" s="39" customFormat="1" x14ac:dyDescent="0.25">
      <c r="A208" s="1"/>
      <c r="B208" s="1">
        <v>329</v>
      </c>
      <c r="C208" s="1" t="s">
        <v>13</v>
      </c>
      <c r="D208" s="24">
        <v>-400</v>
      </c>
      <c r="E208" s="41">
        <v>1000</v>
      </c>
      <c r="F208" s="100">
        <f t="shared" si="6"/>
        <v>-1000</v>
      </c>
      <c r="G208" s="41">
        <v>0</v>
      </c>
      <c r="H208" s="18"/>
      <c r="I208" s="18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</row>
    <row r="209" spans="1:24" s="39" customFormat="1" x14ac:dyDescent="0.25">
      <c r="A209" s="51"/>
      <c r="B209" s="51">
        <v>4</v>
      </c>
      <c r="C209" s="51" t="s">
        <v>60</v>
      </c>
      <c r="D209" s="52">
        <f>SUM(D210)</f>
        <v>-3600</v>
      </c>
      <c r="E209" s="53">
        <v>600</v>
      </c>
      <c r="F209" s="101">
        <f t="shared" ref="F209:F280" si="11">SUM(G209-E209)</f>
        <v>-600</v>
      </c>
      <c r="G209" s="53">
        <v>0</v>
      </c>
      <c r="H209" s="53"/>
      <c r="I209" s="53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</row>
    <row r="210" spans="1:24" s="39" customFormat="1" x14ac:dyDescent="0.25">
      <c r="A210" s="57"/>
      <c r="B210" s="57">
        <v>42</v>
      </c>
      <c r="C210" s="57" t="s">
        <v>61</v>
      </c>
      <c r="D210" s="58">
        <f>SUM(D211:D212)</f>
        <v>-3600</v>
      </c>
      <c r="E210" s="64">
        <v>600</v>
      </c>
      <c r="F210" s="100">
        <f t="shared" si="11"/>
        <v>-600</v>
      </c>
      <c r="G210" s="64">
        <v>0</v>
      </c>
      <c r="H210" s="65">
        <v>0</v>
      </c>
      <c r="I210" s="65">
        <v>0</v>
      </c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</row>
    <row r="211" spans="1:24" s="39" customFormat="1" x14ac:dyDescent="0.25">
      <c r="A211" s="1"/>
      <c r="B211" s="1">
        <v>422</v>
      </c>
      <c r="C211" s="1" t="s">
        <v>62</v>
      </c>
      <c r="D211" s="24">
        <v>-3500</v>
      </c>
      <c r="E211" s="41">
        <v>400</v>
      </c>
      <c r="F211" s="100">
        <f t="shared" si="11"/>
        <v>-400</v>
      </c>
      <c r="G211" s="41">
        <v>0</v>
      </c>
      <c r="H211" s="18"/>
      <c r="I211" s="18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</row>
    <row r="212" spans="1:24" s="39" customFormat="1" x14ac:dyDescent="0.25">
      <c r="A212" s="1"/>
      <c r="B212" s="1">
        <v>424</v>
      </c>
      <c r="C212" s="1" t="s">
        <v>63</v>
      </c>
      <c r="D212" s="24">
        <v>-100</v>
      </c>
      <c r="E212" s="41">
        <v>200</v>
      </c>
      <c r="F212" s="100">
        <f t="shared" si="11"/>
        <v>-200</v>
      </c>
      <c r="G212" s="41">
        <v>0</v>
      </c>
      <c r="H212" s="18"/>
      <c r="I212" s="18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</row>
    <row r="213" spans="1:24" s="10" customFormat="1" x14ac:dyDescent="0.25">
      <c r="A213" s="1"/>
      <c r="B213" s="1"/>
      <c r="C213" s="1"/>
      <c r="D213" s="24"/>
      <c r="E213" s="41"/>
      <c r="F213" s="100"/>
      <c r="G213" s="41"/>
      <c r="H213" s="5"/>
      <c r="I213" s="5"/>
    </row>
    <row r="214" spans="1:24" s="82" customFormat="1" x14ac:dyDescent="0.25">
      <c r="A214" s="46">
        <v>2302</v>
      </c>
      <c r="B214" s="43" t="s">
        <v>84</v>
      </c>
      <c r="C214" s="43"/>
      <c r="D214" s="44" t="e">
        <f>SUM(D215+#REF!)</f>
        <v>#REF!</v>
      </c>
      <c r="E214" s="47">
        <v>150</v>
      </c>
      <c r="F214" s="98">
        <f t="shared" si="11"/>
        <v>-42</v>
      </c>
      <c r="G214" s="47">
        <v>108</v>
      </c>
      <c r="H214" s="48">
        <v>150</v>
      </c>
      <c r="I214" s="48">
        <v>150</v>
      </c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s="13" customFormat="1" x14ac:dyDescent="0.25">
      <c r="A215" s="16" t="s">
        <v>83</v>
      </c>
      <c r="B215" s="16" t="s">
        <v>146</v>
      </c>
      <c r="C215" s="16"/>
      <c r="D215" s="27">
        <f>SUM(D216)</f>
        <v>135</v>
      </c>
      <c r="E215" s="66">
        <v>150</v>
      </c>
      <c r="F215" s="100">
        <f t="shared" si="11"/>
        <v>-42</v>
      </c>
      <c r="G215" s="66">
        <v>108</v>
      </c>
      <c r="H215" s="14">
        <v>150</v>
      </c>
      <c r="I215" s="14">
        <v>150</v>
      </c>
    </row>
    <row r="216" spans="1:24" s="13" customFormat="1" x14ac:dyDescent="0.25">
      <c r="A216" s="1"/>
      <c r="B216" s="1"/>
      <c r="C216" s="16" t="s">
        <v>64</v>
      </c>
      <c r="D216" s="24">
        <f>SUM(D217)</f>
        <v>135</v>
      </c>
      <c r="E216" s="41"/>
      <c r="F216" s="100"/>
      <c r="G216" s="41"/>
      <c r="H216" s="5"/>
      <c r="I216" s="5"/>
    </row>
    <row r="217" spans="1:24" s="13" customFormat="1" x14ac:dyDescent="0.25">
      <c r="A217" s="51"/>
      <c r="B217" s="51">
        <v>3</v>
      </c>
      <c r="C217" s="51" t="s">
        <v>3</v>
      </c>
      <c r="D217" s="52">
        <f>SUM(D218)</f>
        <v>135</v>
      </c>
      <c r="E217" s="53">
        <v>150</v>
      </c>
      <c r="F217" s="101">
        <f t="shared" si="11"/>
        <v>-42</v>
      </c>
      <c r="G217" s="53">
        <v>108</v>
      </c>
      <c r="H217" s="54"/>
      <c r="I217" s="54"/>
    </row>
    <row r="218" spans="1:24" s="13" customFormat="1" x14ac:dyDescent="0.25">
      <c r="A218" s="57"/>
      <c r="B218" s="57">
        <v>32</v>
      </c>
      <c r="C218" s="57" t="s">
        <v>8</v>
      </c>
      <c r="D218" s="58">
        <f>SUM(D219)</f>
        <v>135</v>
      </c>
      <c r="E218" s="64">
        <v>150</v>
      </c>
      <c r="F218" s="102">
        <f t="shared" si="11"/>
        <v>-42</v>
      </c>
      <c r="G218" s="64">
        <v>108</v>
      </c>
      <c r="H218" s="58">
        <v>150</v>
      </c>
      <c r="I218" s="58">
        <v>150</v>
      </c>
    </row>
    <row r="219" spans="1:24" s="13" customFormat="1" x14ac:dyDescent="0.25">
      <c r="A219" s="31"/>
      <c r="B219" s="31">
        <v>322</v>
      </c>
      <c r="C219" s="31" t="s">
        <v>19</v>
      </c>
      <c r="D219" s="24">
        <v>135</v>
      </c>
      <c r="E219" s="41">
        <v>150</v>
      </c>
      <c r="F219" s="100">
        <f t="shared" si="11"/>
        <v>-42</v>
      </c>
      <c r="G219" s="41">
        <v>108</v>
      </c>
      <c r="H219" s="24"/>
      <c r="I219" s="24"/>
    </row>
    <row r="220" spans="1:24" s="13" customFormat="1" x14ac:dyDescent="0.25">
      <c r="A220" s="31"/>
      <c r="B220" s="31"/>
      <c r="C220" s="31"/>
      <c r="D220" s="24"/>
      <c r="E220" s="41"/>
      <c r="F220" s="100"/>
      <c r="G220" s="41"/>
      <c r="H220" s="24"/>
      <c r="I220" s="24"/>
    </row>
    <row r="221" spans="1:24" s="13" customFormat="1" x14ac:dyDescent="0.25">
      <c r="A221" s="130">
        <v>2401</v>
      </c>
      <c r="B221" s="131" t="s">
        <v>147</v>
      </c>
      <c r="C221" s="131"/>
      <c r="D221" s="44"/>
      <c r="E221" s="47">
        <v>0</v>
      </c>
      <c r="F221" s="132">
        <f t="shared" si="11"/>
        <v>8239</v>
      </c>
      <c r="G221" s="47">
        <v>8239</v>
      </c>
      <c r="H221" s="44">
        <v>0</v>
      </c>
      <c r="I221" s="44">
        <v>0</v>
      </c>
    </row>
    <row r="222" spans="1:24" s="13" customFormat="1" x14ac:dyDescent="0.25">
      <c r="A222" s="133" t="s">
        <v>148</v>
      </c>
      <c r="B222" s="133" t="s">
        <v>149</v>
      </c>
      <c r="C222" s="133"/>
      <c r="D222" s="27"/>
      <c r="E222" s="66">
        <v>0</v>
      </c>
      <c r="F222" s="103">
        <f t="shared" si="11"/>
        <v>8239</v>
      </c>
      <c r="G222" s="66">
        <v>8239</v>
      </c>
      <c r="H222" s="27">
        <v>0</v>
      </c>
      <c r="I222" s="27">
        <v>0</v>
      </c>
    </row>
    <row r="223" spans="1:24" s="13" customFormat="1" x14ac:dyDescent="0.25">
      <c r="A223" s="31"/>
      <c r="B223" s="31"/>
      <c r="C223" s="133" t="s">
        <v>52</v>
      </c>
      <c r="D223" s="24"/>
      <c r="E223" s="41"/>
      <c r="F223" s="100"/>
      <c r="G223" s="41"/>
      <c r="H223" s="24"/>
      <c r="I223" s="24"/>
    </row>
    <row r="224" spans="1:24" s="13" customFormat="1" x14ac:dyDescent="0.25">
      <c r="A224" s="134"/>
      <c r="B224" s="134">
        <v>3</v>
      </c>
      <c r="C224" s="134" t="s">
        <v>3</v>
      </c>
      <c r="D224" s="105"/>
      <c r="E224" s="106">
        <v>0</v>
      </c>
      <c r="F224" s="101">
        <f t="shared" si="11"/>
        <v>8239</v>
      </c>
      <c r="G224" s="106">
        <v>8239</v>
      </c>
      <c r="H224" s="105"/>
      <c r="I224" s="105"/>
    </row>
    <row r="225" spans="1:24" s="21" customFormat="1" x14ac:dyDescent="0.25">
      <c r="A225" s="31"/>
      <c r="B225" s="57">
        <v>32</v>
      </c>
      <c r="C225" s="57" t="s">
        <v>8</v>
      </c>
      <c r="D225" s="58"/>
      <c r="E225" s="64">
        <v>0</v>
      </c>
      <c r="F225" s="102">
        <f t="shared" si="11"/>
        <v>8239</v>
      </c>
      <c r="G225" s="64">
        <v>8239</v>
      </c>
      <c r="H225" s="58">
        <v>0</v>
      </c>
      <c r="I225" s="58">
        <v>0</v>
      </c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s="21" customFormat="1" x14ac:dyDescent="0.25">
      <c r="A226" s="31"/>
      <c r="B226" s="31">
        <v>323</v>
      </c>
      <c r="C226" s="31" t="s">
        <v>12</v>
      </c>
      <c r="D226" s="24"/>
      <c r="E226" s="41">
        <v>0</v>
      </c>
      <c r="F226" s="100">
        <f t="shared" si="11"/>
        <v>8239</v>
      </c>
      <c r="G226" s="41">
        <v>8239</v>
      </c>
      <c r="H226" s="24"/>
      <c r="I226" s="24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s="21" customFormat="1" x14ac:dyDescent="0.25">
      <c r="A227" s="31"/>
      <c r="B227" s="31"/>
      <c r="C227" s="31"/>
      <c r="D227" s="24"/>
      <c r="E227" s="41"/>
      <c r="F227" s="100"/>
      <c r="G227" s="41"/>
      <c r="H227" s="24"/>
      <c r="I227" s="24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s="21" customFormat="1" x14ac:dyDescent="0.25">
      <c r="A228" s="130">
        <v>2403</v>
      </c>
      <c r="B228" s="131" t="s">
        <v>150</v>
      </c>
      <c r="C228" s="131"/>
      <c r="D228" s="44"/>
      <c r="E228" s="47">
        <v>0</v>
      </c>
      <c r="F228" s="129">
        <f t="shared" si="11"/>
        <v>469928</v>
      </c>
      <c r="G228" s="47">
        <v>469928</v>
      </c>
      <c r="H228" s="44">
        <v>0</v>
      </c>
      <c r="I228" s="44">
        <v>0</v>
      </c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s="21" customFormat="1" x14ac:dyDescent="0.25">
      <c r="A229" s="133" t="s">
        <v>151</v>
      </c>
      <c r="B229" s="133" t="s">
        <v>152</v>
      </c>
      <c r="C229" s="133"/>
      <c r="D229" s="27"/>
      <c r="E229" s="66">
        <v>0</v>
      </c>
      <c r="F229" s="100">
        <f t="shared" si="11"/>
        <v>469928</v>
      </c>
      <c r="G229" s="66">
        <v>469928</v>
      </c>
      <c r="H229" s="27">
        <v>0</v>
      </c>
      <c r="I229" s="27">
        <v>0</v>
      </c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s="21" customFormat="1" x14ac:dyDescent="0.25">
      <c r="A230" s="133"/>
      <c r="B230" s="133"/>
      <c r="C230" s="133" t="s">
        <v>153</v>
      </c>
      <c r="D230" s="27"/>
      <c r="E230" s="66"/>
      <c r="F230" s="100"/>
      <c r="G230" s="66"/>
      <c r="H230" s="27"/>
      <c r="I230" s="27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s="55" customFormat="1" x14ac:dyDescent="0.25">
      <c r="A231" s="134"/>
      <c r="B231" s="134">
        <v>4</v>
      </c>
      <c r="C231" s="134" t="s">
        <v>68</v>
      </c>
      <c r="D231" s="105"/>
      <c r="E231" s="106">
        <v>0</v>
      </c>
      <c r="F231" s="101">
        <f t="shared" si="11"/>
        <v>7000</v>
      </c>
      <c r="G231" s="106">
        <v>7000</v>
      </c>
      <c r="H231" s="105"/>
      <c r="I231" s="10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s="59" customFormat="1" x14ac:dyDescent="0.25">
      <c r="A232" s="57"/>
      <c r="B232" s="57">
        <v>41</v>
      </c>
      <c r="C232" s="57" t="s">
        <v>154</v>
      </c>
      <c r="D232" s="58"/>
      <c r="E232" s="64">
        <v>0</v>
      </c>
      <c r="F232" s="102">
        <f t="shared" si="11"/>
        <v>7000</v>
      </c>
      <c r="G232" s="64">
        <v>7000</v>
      </c>
      <c r="H232" s="58">
        <v>0</v>
      </c>
      <c r="I232" s="58">
        <v>0</v>
      </c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</row>
    <row r="233" spans="1:24" x14ac:dyDescent="0.25">
      <c r="A233" s="31"/>
      <c r="B233" s="31">
        <v>412</v>
      </c>
      <c r="C233" s="31" t="s">
        <v>155</v>
      </c>
      <c r="D233" s="24"/>
      <c r="E233" s="41">
        <v>0</v>
      </c>
      <c r="F233" s="100">
        <f t="shared" si="11"/>
        <v>7000</v>
      </c>
      <c r="G233" s="41">
        <v>7000</v>
      </c>
      <c r="H233" s="24"/>
      <c r="I233" s="24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x14ac:dyDescent="0.25">
      <c r="A234" s="31"/>
      <c r="B234" s="31"/>
      <c r="C234" s="31"/>
      <c r="D234" s="24"/>
      <c r="E234" s="41"/>
      <c r="F234" s="100"/>
      <c r="G234" s="41"/>
      <c r="H234" s="24"/>
      <c r="I234" s="24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x14ac:dyDescent="0.25">
      <c r="A235" s="133" t="s">
        <v>156</v>
      </c>
      <c r="B235" s="133" t="s">
        <v>157</v>
      </c>
      <c r="C235" s="133"/>
      <c r="D235" s="27"/>
      <c r="E235" s="66">
        <v>0</v>
      </c>
      <c r="F235" s="103">
        <f t="shared" si="11"/>
        <v>462928</v>
      </c>
      <c r="G235" s="66">
        <v>462928</v>
      </c>
      <c r="H235" s="27">
        <v>0</v>
      </c>
      <c r="I235" s="27">
        <v>0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x14ac:dyDescent="0.25">
      <c r="A236" s="133"/>
      <c r="B236" s="133"/>
      <c r="C236" s="133" t="s">
        <v>153</v>
      </c>
      <c r="D236" s="27"/>
      <c r="E236" s="66">
        <v>0</v>
      </c>
      <c r="F236" s="100">
        <f t="shared" si="11"/>
        <v>0</v>
      </c>
      <c r="G236" s="66"/>
      <c r="H236" s="27"/>
      <c r="I236" s="27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x14ac:dyDescent="0.25">
      <c r="A237" s="134"/>
      <c r="B237" s="134">
        <v>4</v>
      </c>
      <c r="C237" s="134" t="s">
        <v>68</v>
      </c>
      <c r="D237" s="105"/>
      <c r="E237" s="106">
        <v>0</v>
      </c>
      <c r="F237" s="101">
        <f t="shared" si="11"/>
        <v>462928</v>
      </c>
      <c r="G237" s="106">
        <v>462928</v>
      </c>
      <c r="H237" s="105"/>
      <c r="I237" s="10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x14ac:dyDescent="0.25">
      <c r="A238" s="57"/>
      <c r="B238" s="57">
        <v>45</v>
      </c>
      <c r="C238" s="57" t="s">
        <v>192</v>
      </c>
      <c r="D238" s="58"/>
      <c r="E238" s="64">
        <v>0</v>
      </c>
      <c r="F238" s="100">
        <f t="shared" si="11"/>
        <v>462928</v>
      </c>
      <c r="G238" s="64">
        <v>462928</v>
      </c>
      <c r="H238" s="58">
        <v>0</v>
      </c>
      <c r="I238" s="58">
        <v>0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x14ac:dyDescent="0.25">
      <c r="A239" s="31"/>
      <c r="B239" s="31">
        <v>451</v>
      </c>
      <c r="C239" s="31" t="s">
        <v>158</v>
      </c>
      <c r="D239" s="24"/>
      <c r="E239" s="41">
        <v>0</v>
      </c>
      <c r="F239" s="100">
        <f t="shared" si="11"/>
        <v>462928</v>
      </c>
      <c r="G239" s="41">
        <v>462928</v>
      </c>
      <c r="H239" s="24"/>
      <c r="I239" s="24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x14ac:dyDescent="0.25">
      <c r="A240" s="2"/>
      <c r="B240" s="2"/>
      <c r="C240" s="2"/>
      <c r="D240" s="2"/>
      <c r="E240" s="69"/>
      <c r="F240" s="100"/>
      <c r="G240" s="128"/>
      <c r="H240" s="2"/>
      <c r="I240" s="2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x14ac:dyDescent="0.25">
      <c r="A241" s="46">
        <v>2405</v>
      </c>
      <c r="B241" s="43" t="s">
        <v>65</v>
      </c>
      <c r="C241" s="43"/>
      <c r="D241" s="44" t="e">
        <f>SUM(#REF!)</f>
        <v>#REF!</v>
      </c>
      <c r="E241" s="40">
        <v>2000</v>
      </c>
      <c r="F241" s="98">
        <f t="shared" si="11"/>
        <v>9277</v>
      </c>
      <c r="G241" s="40">
        <v>11277</v>
      </c>
      <c r="H241" s="40">
        <v>1000</v>
      </c>
      <c r="I241" s="40">
        <v>1000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x14ac:dyDescent="0.25">
      <c r="A242" s="135" t="s">
        <v>159</v>
      </c>
      <c r="B242" s="12" t="s">
        <v>160</v>
      </c>
      <c r="C242" s="12"/>
      <c r="D242" s="136"/>
      <c r="E242" s="66">
        <v>0</v>
      </c>
      <c r="F242" s="103">
        <f t="shared" si="11"/>
        <v>8277</v>
      </c>
      <c r="G242" s="45">
        <v>8277</v>
      </c>
      <c r="H242" s="45">
        <v>0</v>
      </c>
      <c r="I242" s="45">
        <v>0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x14ac:dyDescent="0.25">
      <c r="A243" s="135"/>
      <c r="B243" s="12"/>
      <c r="C243" s="12" t="s">
        <v>153</v>
      </c>
      <c r="D243" s="136"/>
      <c r="E243" s="41"/>
      <c r="F243" s="100"/>
      <c r="G243" s="45"/>
      <c r="H243" s="45"/>
      <c r="I243" s="4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x14ac:dyDescent="0.25">
      <c r="A244" s="137"/>
      <c r="B244" s="118">
        <v>4</v>
      </c>
      <c r="C244" s="118" t="s">
        <v>68</v>
      </c>
      <c r="D244" s="138"/>
      <c r="E244" s="106">
        <v>0</v>
      </c>
      <c r="F244" s="101">
        <f t="shared" si="11"/>
        <v>2866</v>
      </c>
      <c r="G244" s="106">
        <v>2866</v>
      </c>
      <c r="H244" s="139"/>
      <c r="I244" s="139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x14ac:dyDescent="0.25">
      <c r="A245" s="135"/>
      <c r="B245" s="61">
        <v>42</v>
      </c>
      <c r="C245" s="61" t="s">
        <v>61</v>
      </c>
      <c r="D245" s="140"/>
      <c r="E245" s="64">
        <v>0</v>
      </c>
      <c r="F245" s="102">
        <f t="shared" si="11"/>
        <v>2866</v>
      </c>
      <c r="G245" s="64">
        <v>2866</v>
      </c>
      <c r="H245" s="141">
        <v>0</v>
      </c>
      <c r="I245" s="141">
        <v>0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x14ac:dyDescent="0.25">
      <c r="A246" s="135"/>
      <c r="B246" s="88">
        <v>422</v>
      </c>
      <c r="C246" s="88" t="s">
        <v>62</v>
      </c>
      <c r="D246" s="136"/>
      <c r="E246" s="41">
        <v>0</v>
      </c>
      <c r="F246" s="100">
        <f t="shared" si="11"/>
        <v>2866</v>
      </c>
      <c r="G246" s="41">
        <v>2866</v>
      </c>
      <c r="H246" s="45"/>
      <c r="I246" s="4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x14ac:dyDescent="0.25">
      <c r="A247" s="135"/>
      <c r="B247" s="88"/>
      <c r="C247" s="12" t="s">
        <v>161</v>
      </c>
      <c r="D247" s="136"/>
      <c r="E247" s="41"/>
      <c r="F247" s="100"/>
      <c r="G247" s="41"/>
      <c r="H247" s="45"/>
      <c r="I247" s="4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x14ac:dyDescent="0.25">
      <c r="A248" s="137"/>
      <c r="B248" s="118">
        <v>4</v>
      </c>
      <c r="C248" s="118" t="s">
        <v>68</v>
      </c>
      <c r="D248" s="138"/>
      <c r="E248" s="106">
        <v>0</v>
      </c>
      <c r="F248" s="101">
        <f t="shared" si="11"/>
        <v>5411</v>
      </c>
      <c r="G248" s="106">
        <v>5411</v>
      </c>
      <c r="H248" s="139"/>
      <c r="I248" s="139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x14ac:dyDescent="0.25">
      <c r="A249" s="142"/>
      <c r="B249" s="61">
        <v>42</v>
      </c>
      <c r="C249" s="61" t="s">
        <v>61</v>
      </c>
      <c r="D249" s="140"/>
      <c r="E249" s="64">
        <v>0</v>
      </c>
      <c r="F249" s="102">
        <f t="shared" si="11"/>
        <v>5411</v>
      </c>
      <c r="G249" s="64">
        <v>5411</v>
      </c>
      <c r="H249" s="141">
        <v>0</v>
      </c>
      <c r="I249" s="141">
        <v>0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x14ac:dyDescent="0.25">
      <c r="A250" s="135"/>
      <c r="B250" s="88">
        <v>422</v>
      </c>
      <c r="C250" s="88" t="s">
        <v>62</v>
      </c>
      <c r="D250" s="136"/>
      <c r="E250" s="41">
        <v>0</v>
      </c>
      <c r="F250" s="100">
        <f t="shared" si="11"/>
        <v>5411</v>
      </c>
      <c r="G250" s="41">
        <v>5411</v>
      </c>
      <c r="H250" s="45"/>
      <c r="I250" s="4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x14ac:dyDescent="0.25">
      <c r="A251" s="135"/>
      <c r="B251" s="88"/>
      <c r="C251" s="88"/>
      <c r="D251" s="136"/>
      <c r="E251" s="45"/>
      <c r="F251" s="99"/>
      <c r="G251" s="45"/>
      <c r="H251" s="45"/>
      <c r="I251" s="4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x14ac:dyDescent="0.25">
      <c r="A252" s="16" t="s">
        <v>66</v>
      </c>
      <c r="B252" s="16" t="s">
        <v>67</v>
      </c>
      <c r="C252" s="16"/>
      <c r="D252" s="27"/>
      <c r="E252" s="66">
        <v>2000</v>
      </c>
      <c r="F252" s="99">
        <f t="shared" si="11"/>
        <v>1000</v>
      </c>
      <c r="G252" s="66">
        <v>3000</v>
      </c>
      <c r="H252" s="32">
        <v>0</v>
      </c>
      <c r="I252" s="32">
        <v>0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x14ac:dyDescent="0.25">
      <c r="A253" s="16"/>
      <c r="B253" s="16"/>
      <c r="C253" s="16" t="s">
        <v>162</v>
      </c>
      <c r="D253" s="27"/>
      <c r="E253" s="41"/>
      <c r="F253" s="100"/>
      <c r="G253" s="41"/>
      <c r="H253" s="32"/>
      <c r="I253" s="32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x14ac:dyDescent="0.25">
      <c r="A254" s="144"/>
      <c r="B254" s="118">
        <v>4</v>
      </c>
      <c r="C254" s="118" t="s">
        <v>68</v>
      </c>
      <c r="D254" s="138"/>
      <c r="E254" s="106">
        <v>0</v>
      </c>
      <c r="F254" s="101">
        <f t="shared" si="11"/>
        <v>2000</v>
      </c>
      <c r="G254" s="106">
        <v>2000</v>
      </c>
      <c r="H254" s="143"/>
      <c r="I254" s="143"/>
    </row>
    <row r="255" spans="1:24" x14ac:dyDescent="0.25">
      <c r="A255" s="67"/>
      <c r="B255" s="57">
        <v>42</v>
      </c>
      <c r="C255" s="57" t="s">
        <v>61</v>
      </c>
      <c r="D255" s="145"/>
      <c r="E255" s="64">
        <v>0</v>
      </c>
      <c r="F255" s="100">
        <f t="shared" si="11"/>
        <v>2000</v>
      </c>
      <c r="G255" s="64">
        <v>2000</v>
      </c>
      <c r="H255" s="146">
        <v>0</v>
      </c>
      <c r="I255" s="146">
        <v>0</v>
      </c>
    </row>
    <row r="256" spans="1:24" x14ac:dyDescent="0.25">
      <c r="A256" s="16"/>
      <c r="B256" s="17">
        <v>424</v>
      </c>
      <c r="C256" s="17" t="s">
        <v>63</v>
      </c>
      <c r="D256" s="27"/>
      <c r="E256" s="41">
        <v>0</v>
      </c>
      <c r="F256" s="100">
        <f t="shared" si="11"/>
        <v>2000</v>
      </c>
      <c r="G256" s="41">
        <v>2000</v>
      </c>
      <c r="H256" s="32"/>
      <c r="I256" s="32"/>
    </row>
    <row r="257" spans="1:9" x14ac:dyDescent="0.25">
      <c r="A257" s="16"/>
      <c r="B257" s="16"/>
      <c r="C257" s="16" t="s">
        <v>94</v>
      </c>
      <c r="D257" s="24"/>
      <c r="E257" s="41"/>
      <c r="F257" s="99"/>
      <c r="G257" s="41"/>
      <c r="H257" s="18"/>
      <c r="I257" s="18"/>
    </row>
    <row r="258" spans="1:9" x14ac:dyDescent="0.25">
      <c r="A258" s="51"/>
      <c r="B258" s="51">
        <v>4</v>
      </c>
      <c r="C258" s="51" t="s">
        <v>68</v>
      </c>
      <c r="D258" s="52"/>
      <c r="E258" s="53">
        <v>2000</v>
      </c>
      <c r="F258" s="101">
        <f t="shared" si="11"/>
        <v>-1000</v>
      </c>
      <c r="G258" s="53">
        <v>1000</v>
      </c>
      <c r="H258" s="76"/>
      <c r="I258" s="76"/>
    </row>
    <row r="259" spans="1:9" x14ac:dyDescent="0.25">
      <c r="A259" s="57"/>
      <c r="B259" s="57">
        <v>42</v>
      </c>
      <c r="C259" s="57" t="s">
        <v>61</v>
      </c>
      <c r="D259" s="58"/>
      <c r="E259" s="64">
        <v>2000</v>
      </c>
      <c r="F259" s="100">
        <f t="shared" si="11"/>
        <v>-1000</v>
      </c>
      <c r="G259" s="64">
        <v>1000</v>
      </c>
      <c r="H259" s="65">
        <v>1000</v>
      </c>
      <c r="I259" s="65">
        <v>1000</v>
      </c>
    </row>
    <row r="260" spans="1:9" x14ac:dyDescent="0.25">
      <c r="A260" s="1"/>
      <c r="B260" s="1">
        <v>424</v>
      </c>
      <c r="C260" s="1" t="s">
        <v>63</v>
      </c>
      <c r="D260" s="18"/>
      <c r="E260" s="41">
        <v>2000</v>
      </c>
      <c r="F260" s="100">
        <f t="shared" si="11"/>
        <v>-1000</v>
      </c>
      <c r="G260" s="41">
        <v>1000</v>
      </c>
      <c r="H260" s="18"/>
      <c r="I260" s="18"/>
    </row>
    <row r="261" spans="1:9" x14ac:dyDescent="0.25">
      <c r="A261" s="1"/>
      <c r="B261" s="1"/>
      <c r="C261" s="1"/>
      <c r="D261" s="18"/>
      <c r="E261" s="41"/>
      <c r="F261" s="100">
        <f t="shared" si="11"/>
        <v>0</v>
      </c>
      <c r="G261" s="41"/>
      <c r="H261" s="18"/>
      <c r="I261" s="18"/>
    </row>
    <row r="262" spans="1:9" x14ac:dyDescent="0.25">
      <c r="A262" s="46">
        <v>9108</v>
      </c>
      <c r="B262" s="43" t="s">
        <v>164</v>
      </c>
      <c r="C262" s="43"/>
      <c r="D262" s="48"/>
      <c r="E262" s="47">
        <v>0</v>
      </c>
      <c r="F262" s="132">
        <f t="shared" si="11"/>
        <v>132450</v>
      </c>
      <c r="G262" s="47">
        <v>132450</v>
      </c>
      <c r="H262" s="48">
        <v>192237</v>
      </c>
      <c r="I262" s="48">
        <v>0</v>
      </c>
    </row>
    <row r="263" spans="1:9" x14ac:dyDescent="0.25">
      <c r="A263" s="16" t="s">
        <v>163</v>
      </c>
      <c r="B263" s="16" t="s">
        <v>165</v>
      </c>
      <c r="C263" s="16"/>
      <c r="D263" s="14"/>
      <c r="E263" s="66">
        <v>0</v>
      </c>
      <c r="F263" s="103">
        <f t="shared" si="11"/>
        <v>132450</v>
      </c>
      <c r="G263" s="66">
        <v>132450</v>
      </c>
      <c r="H263" s="14">
        <v>192237</v>
      </c>
      <c r="I263" s="14">
        <v>0</v>
      </c>
    </row>
    <row r="264" spans="1:9" x14ac:dyDescent="0.25">
      <c r="A264" s="1"/>
      <c r="B264" s="1"/>
      <c r="C264" s="16" t="s">
        <v>162</v>
      </c>
      <c r="D264" s="18"/>
      <c r="E264" s="41">
        <v>0</v>
      </c>
      <c r="F264" s="100">
        <f t="shared" si="11"/>
        <v>0</v>
      </c>
      <c r="G264" s="41"/>
      <c r="H264" s="18"/>
      <c r="I264" s="18"/>
    </row>
    <row r="265" spans="1:9" x14ac:dyDescent="0.25">
      <c r="A265" s="51"/>
      <c r="B265" s="51">
        <v>3</v>
      </c>
      <c r="C265" s="51" t="s">
        <v>3</v>
      </c>
      <c r="D265" s="76"/>
      <c r="E265" s="148">
        <v>0</v>
      </c>
      <c r="F265" s="149">
        <f t="shared" si="11"/>
        <v>90463</v>
      </c>
      <c r="G265" s="150">
        <v>90463</v>
      </c>
      <c r="H265" s="147"/>
      <c r="I265" s="147"/>
    </row>
    <row r="266" spans="1:9" x14ac:dyDescent="0.25">
      <c r="A266" s="57"/>
      <c r="B266" s="57">
        <v>31</v>
      </c>
      <c r="C266" s="57" t="s">
        <v>4</v>
      </c>
      <c r="D266" s="58"/>
      <c r="E266" s="64">
        <v>0</v>
      </c>
      <c r="F266" s="102">
        <f t="shared" si="11"/>
        <v>82483</v>
      </c>
      <c r="G266" s="64">
        <v>82483</v>
      </c>
      <c r="H266" s="58">
        <v>26580</v>
      </c>
      <c r="I266" s="58">
        <v>0</v>
      </c>
    </row>
    <row r="267" spans="1:9" x14ac:dyDescent="0.25">
      <c r="A267" s="1"/>
      <c r="B267" s="1">
        <v>311</v>
      </c>
      <c r="C267" s="1" t="s">
        <v>5</v>
      </c>
      <c r="D267" s="18"/>
      <c r="E267" s="41">
        <v>0</v>
      </c>
      <c r="F267" s="100">
        <f t="shared" si="11"/>
        <v>56349</v>
      </c>
      <c r="G267" s="41">
        <v>56349</v>
      </c>
      <c r="H267" s="18"/>
      <c r="I267" s="18"/>
    </row>
    <row r="268" spans="1:9" x14ac:dyDescent="0.25">
      <c r="A268" s="1"/>
      <c r="B268" s="1">
        <v>312</v>
      </c>
      <c r="C268" s="1" t="s">
        <v>6</v>
      </c>
      <c r="D268" s="18"/>
      <c r="E268" s="41">
        <v>0</v>
      </c>
      <c r="F268" s="100">
        <f t="shared" si="11"/>
        <v>15000</v>
      </c>
      <c r="G268" s="41">
        <v>15000</v>
      </c>
      <c r="H268" s="18"/>
      <c r="I268" s="18"/>
    </row>
    <row r="269" spans="1:9" x14ac:dyDescent="0.25">
      <c r="A269" s="1"/>
      <c r="B269" s="1">
        <v>313</v>
      </c>
      <c r="C269" s="1" t="s">
        <v>7</v>
      </c>
      <c r="D269" s="18"/>
      <c r="E269" s="41">
        <v>0</v>
      </c>
      <c r="F269" s="100">
        <f t="shared" si="11"/>
        <v>11134</v>
      </c>
      <c r="G269" s="41">
        <v>11134</v>
      </c>
      <c r="H269" s="18"/>
      <c r="I269" s="18"/>
    </row>
    <row r="270" spans="1:9" x14ac:dyDescent="0.25">
      <c r="A270" s="61"/>
      <c r="B270" s="61">
        <v>32</v>
      </c>
      <c r="C270" s="61" t="s">
        <v>8</v>
      </c>
      <c r="D270" s="62"/>
      <c r="E270" s="64">
        <v>0</v>
      </c>
      <c r="F270" s="102">
        <f t="shared" si="11"/>
        <v>7980</v>
      </c>
      <c r="G270" s="64">
        <v>7980</v>
      </c>
      <c r="H270" s="62">
        <v>500</v>
      </c>
      <c r="I270" s="62">
        <v>0</v>
      </c>
    </row>
    <row r="271" spans="1:9" x14ac:dyDescent="0.25">
      <c r="A271" s="1"/>
      <c r="B271" s="1">
        <v>321</v>
      </c>
      <c r="C271" s="1" t="s">
        <v>9</v>
      </c>
      <c r="D271" s="18"/>
      <c r="E271" s="41">
        <v>0</v>
      </c>
      <c r="F271" s="100">
        <f t="shared" si="11"/>
        <v>7980</v>
      </c>
      <c r="G271" s="41">
        <v>7980</v>
      </c>
      <c r="H271" s="18"/>
      <c r="I271" s="18"/>
    </row>
    <row r="272" spans="1:9" x14ac:dyDescent="0.25">
      <c r="A272" s="1"/>
      <c r="B272" s="1"/>
      <c r="C272" s="16" t="s">
        <v>166</v>
      </c>
      <c r="D272" s="18"/>
      <c r="E272" s="41"/>
      <c r="F272" s="100"/>
      <c r="G272" s="41"/>
      <c r="H272" s="18"/>
      <c r="I272" s="18"/>
    </row>
    <row r="273" spans="1:9" x14ac:dyDescent="0.25">
      <c r="A273" s="104"/>
      <c r="B273" s="104">
        <v>3</v>
      </c>
      <c r="C273" s="104" t="s">
        <v>3</v>
      </c>
      <c r="D273" s="116"/>
      <c r="E273" s="106">
        <v>0</v>
      </c>
      <c r="F273" s="101">
        <f t="shared" si="11"/>
        <v>41987</v>
      </c>
      <c r="G273" s="106">
        <v>41987</v>
      </c>
      <c r="H273" s="116"/>
      <c r="I273" s="116"/>
    </row>
    <row r="274" spans="1:9" x14ac:dyDescent="0.25">
      <c r="A274" s="61"/>
      <c r="B274" s="61">
        <v>31</v>
      </c>
      <c r="C274" s="61" t="s">
        <v>4</v>
      </c>
      <c r="D274" s="62"/>
      <c r="E274" s="64">
        <v>0</v>
      </c>
      <c r="F274" s="102">
        <f t="shared" si="11"/>
        <v>37987</v>
      </c>
      <c r="G274" s="64">
        <v>37987</v>
      </c>
      <c r="H274" s="62">
        <v>153795</v>
      </c>
      <c r="I274" s="62">
        <v>0</v>
      </c>
    </row>
    <row r="275" spans="1:9" x14ac:dyDescent="0.25">
      <c r="A275" s="1"/>
      <c r="B275" s="1">
        <v>311</v>
      </c>
      <c r="C275" s="1" t="s">
        <v>5</v>
      </c>
      <c r="D275" s="18"/>
      <c r="E275" s="41">
        <v>0</v>
      </c>
      <c r="F275" s="100">
        <f t="shared" si="11"/>
        <v>27545</v>
      </c>
      <c r="G275" s="41">
        <v>27545</v>
      </c>
      <c r="H275" s="18"/>
      <c r="I275" s="18"/>
    </row>
    <row r="276" spans="1:9" x14ac:dyDescent="0.25">
      <c r="A276" s="1"/>
      <c r="B276" s="1">
        <v>312</v>
      </c>
      <c r="C276" s="1" t="s">
        <v>6</v>
      </c>
      <c r="D276" s="18"/>
      <c r="E276" s="41">
        <v>0</v>
      </c>
      <c r="F276" s="100">
        <f t="shared" si="11"/>
        <v>5000</v>
      </c>
      <c r="G276" s="41">
        <v>5000</v>
      </c>
      <c r="H276" s="18"/>
      <c r="I276" s="18"/>
    </row>
    <row r="277" spans="1:9" x14ac:dyDescent="0.25">
      <c r="A277" s="1"/>
      <c r="B277" s="1">
        <v>313</v>
      </c>
      <c r="C277" s="1" t="s">
        <v>7</v>
      </c>
      <c r="D277" s="18"/>
      <c r="E277" s="41">
        <v>0</v>
      </c>
      <c r="F277" s="100">
        <f t="shared" si="11"/>
        <v>5442</v>
      </c>
      <c r="G277" s="41">
        <v>5442</v>
      </c>
      <c r="H277" s="18"/>
      <c r="I277" s="18"/>
    </row>
    <row r="278" spans="1:9" x14ac:dyDescent="0.25">
      <c r="A278" s="61"/>
      <c r="B278" s="61">
        <v>32</v>
      </c>
      <c r="C278" s="61" t="s">
        <v>8</v>
      </c>
      <c r="D278" s="62"/>
      <c r="E278" s="64">
        <v>0</v>
      </c>
      <c r="F278" s="102">
        <f t="shared" si="11"/>
        <v>4000</v>
      </c>
      <c r="G278" s="64">
        <v>4000</v>
      </c>
      <c r="H278" s="62">
        <v>11362</v>
      </c>
      <c r="I278" s="62">
        <v>0</v>
      </c>
    </row>
    <row r="279" spans="1:9" ht="15.75" thickBot="1" x14ac:dyDescent="0.3">
      <c r="A279" s="93"/>
      <c r="B279" s="93">
        <v>321</v>
      </c>
      <c r="C279" s="93" t="s">
        <v>9</v>
      </c>
      <c r="D279" s="94"/>
      <c r="E279" s="151">
        <v>0</v>
      </c>
      <c r="F279" s="152">
        <f t="shared" si="11"/>
        <v>4000</v>
      </c>
      <c r="G279" s="151">
        <v>4000</v>
      </c>
      <c r="H279" s="94"/>
      <c r="I279" s="94"/>
    </row>
    <row r="280" spans="1:9" ht="15.75" thickBot="1" x14ac:dyDescent="0.3">
      <c r="A280" s="159"/>
      <c r="B280" s="160"/>
      <c r="C280" s="158" t="s">
        <v>23</v>
      </c>
      <c r="D280" s="157" t="e">
        <f>SUM(D37+D88+D96+D214+D241)</f>
        <v>#REF!</v>
      </c>
      <c r="E280" s="153">
        <v>2707043</v>
      </c>
      <c r="F280" s="154">
        <f t="shared" si="11"/>
        <v>839249</v>
      </c>
      <c r="G280" s="153">
        <f>SUM(G37,G88,G96,G214,G221,G228,G241,G262)</f>
        <v>3546292</v>
      </c>
      <c r="H280" s="156">
        <f>SUM(H37,H88,H96,H214,H241,H262)</f>
        <v>3038531</v>
      </c>
      <c r="I280" s="155">
        <f>SUM(I37,I88,I96,I214,I241)</f>
        <v>2815294</v>
      </c>
    </row>
    <row r="284" spans="1:9" x14ac:dyDescent="0.25">
      <c r="C284" t="s">
        <v>167</v>
      </c>
      <c r="G284" s="10" t="s">
        <v>210</v>
      </c>
    </row>
    <row r="285" spans="1:9" x14ac:dyDescent="0.25">
      <c r="D285" s="20"/>
      <c r="E285" s="71"/>
      <c r="F285" s="71"/>
      <c r="G285" s="71" t="s">
        <v>211</v>
      </c>
      <c r="H285" s="20"/>
      <c r="I285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2022-01-05T00:25:04Z</cp:lastPrinted>
  <dcterms:created xsi:type="dcterms:W3CDTF">2013-12-16T13:46:06Z</dcterms:created>
  <dcterms:modified xsi:type="dcterms:W3CDTF">2022-01-05T00:35:40Z</dcterms:modified>
</cp:coreProperties>
</file>